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5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6.xml" ContentType="application/vnd.openxmlformats-officedocument.spreadsheetml.worksheet+xml"/>
  <Override PartName="/xl/chartsheets/sheet9.xml" ContentType="application/vnd.openxmlformats-officedocument.spreadsheetml.chartsheet+xml"/>
  <Override PartName="/xl/worksheets/sheet7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8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drawings/drawing1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Board_Presentations\FY 2023\0523\"/>
    </mc:Choice>
  </mc:AlternateContent>
  <bookViews>
    <workbookView xWindow="0" yWindow="0" windowWidth="24000" windowHeight="9600" tabRatio="739" firstSheet="15" activeTab="19"/>
  </bookViews>
  <sheets>
    <sheet name="Historical Cash Receipts Chart " sheetId="42" r:id="rId1"/>
    <sheet name="Historical Cash Receipts Table" sheetId="37" r:id="rId2"/>
    <sheet name="Historical Oil Prod Chart" sheetId="60" r:id="rId3"/>
    <sheet name="Historical Oil Production" sheetId="57" r:id="rId4"/>
    <sheet name="Historical Gas Prod Chart " sheetId="61" r:id="rId5"/>
    <sheet name="Historical Gas Production" sheetId="58" r:id="rId6"/>
    <sheet name="Royalty Chart" sheetId="4" r:id="rId7"/>
    <sheet name="Royalty Table" sheetId="29" r:id="rId8"/>
    <sheet name="Oil Royalty Chart" sheetId="21" r:id="rId9"/>
    <sheet name="Oil Volume Chart" sheetId="22" r:id="rId10"/>
    <sheet name="Oil Volume Table" sheetId="30" r:id="rId11"/>
    <sheet name="Gas Royalty Chart" sheetId="23" r:id="rId12"/>
    <sheet name="Gas Volume Chart" sheetId="24" r:id="rId13"/>
    <sheet name="Gas Volume Table" sheetId="31" r:id="rId14"/>
    <sheet name="Price Per Acre Chart" sheetId="26" r:id="rId15"/>
    <sheet name="Lease Sale Table" sheetId="35" r:id="rId16"/>
    <sheet name="Leased Acres Chart" sheetId="56" r:id="rId17"/>
    <sheet name="Leased Acres Table" sheetId="50" r:id="rId18"/>
    <sheet name="Productive Acres Chart" sheetId="54" r:id="rId19"/>
    <sheet name="Productive Acres Table " sheetId="52" r:id="rId20"/>
    <sheet name="Lease Sale Table 2" sheetId="9" r:id="rId21"/>
    <sheet name="Disposition Month" sheetId="1" r:id="rId22"/>
  </sheets>
  <definedNames>
    <definedName name="_xlnm.Print_Area" localSheetId="21">'Disposition Month'!$A$1:$D$19</definedName>
    <definedName name="_xlnm.Print_Area" localSheetId="1">'Historical Cash Receipts Table'!$A$1:$G$57</definedName>
    <definedName name="_xlnm.Print_Area" localSheetId="3">'Historical Oil Production'!$A$1:$B$54</definedName>
    <definedName name="_xlnm.Print_Area" localSheetId="15">'Lease Sale Table'!$A$1:$AD$114</definedName>
    <definedName name="_xlnm.Print_Area" localSheetId="20">'Lease Sale Table 2'!$A$1:$I$240</definedName>
    <definedName name="_xlnm.Print_Area" localSheetId="17">'Leased Acres Table'!$A$1:$H$87</definedName>
    <definedName name="_xlnm.Print_Area" localSheetId="7">'Royalty Table'!$A$1:$E$20</definedName>
  </definedNames>
  <calcPr calcId="162913"/>
</workbook>
</file>

<file path=xl/calcChain.xml><?xml version="1.0" encoding="utf-8"?>
<calcChain xmlns="http://schemas.openxmlformats.org/spreadsheetml/2006/main">
  <c r="AD57" i="35" l="1"/>
  <c r="Z57" i="35"/>
  <c r="AD56" i="35"/>
  <c r="Z56" i="35"/>
  <c r="AD55" i="35"/>
  <c r="Z55" i="35"/>
  <c r="AD54" i="35"/>
  <c r="Z54" i="35"/>
  <c r="AD53" i="35"/>
  <c r="Z53" i="35"/>
  <c r="AD52" i="35"/>
  <c r="Z52" i="35"/>
  <c r="AD51" i="35"/>
  <c r="Z51" i="35"/>
  <c r="AD50" i="35"/>
  <c r="Z50" i="35"/>
  <c r="AD49" i="35"/>
  <c r="Z49" i="35"/>
  <c r="B49" i="58" l="1"/>
  <c r="B45" i="58"/>
  <c r="B44" i="58"/>
  <c r="B49" i="57"/>
  <c r="B45" i="57"/>
  <c r="B44" i="57"/>
  <c r="E47" i="37"/>
  <c r="B47" i="37"/>
  <c r="D47" i="37"/>
  <c r="C47" i="37"/>
  <c r="E238" i="9" l="1"/>
  <c r="E237" i="9"/>
  <c r="E236" i="9"/>
  <c r="E235" i="9"/>
  <c r="E234" i="9"/>
  <c r="E233" i="9"/>
  <c r="I238" i="9"/>
  <c r="I237" i="9"/>
  <c r="I236" i="9"/>
  <c r="I235" i="9"/>
  <c r="I234" i="9"/>
  <c r="I233" i="9"/>
  <c r="G733" i="1"/>
  <c r="Z546" i="1"/>
  <c r="Z522" i="1"/>
  <c r="G498" i="1"/>
  <c r="Z310" i="1"/>
  <c r="D498" i="1"/>
  <c r="Z286" i="1"/>
  <c r="G262" i="1"/>
  <c r="Z73" i="1"/>
  <c r="D262" i="1"/>
  <c r="Z49" i="1"/>
  <c r="D50" i="37" l="1"/>
  <c r="E232" i="9" l="1"/>
  <c r="E231" i="9"/>
  <c r="E230" i="9"/>
  <c r="I232" i="9"/>
  <c r="I231" i="9"/>
  <c r="I230" i="9"/>
  <c r="G732" i="1"/>
  <c r="Z528" i="1"/>
  <c r="Z529" i="1"/>
  <c r="Z530" i="1"/>
  <c r="Z531" i="1"/>
  <c r="Z532" i="1"/>
  <c r="Z533" i="1"/>
  <c r="Z534" i="1"/>
  <c r="Z535" i="1"/>
  <c r="Z536" i="1"/>
  <c r="Z537" i="1"/>
  <c r="Z538" i="1"/>
  <c r="Z539" i="1"/>
  <c r="Z540" i="1"/>
  <c r="Z541" i="1"/>
  <c r="Z542" i="1"/>
  <c r="Z543" i="1"/>
  <c r="Z544" i="1"/>
  <c r="Z545" i="1"/>
  <c r="Z527" i="1"/>
  <c r="AD48" i="35" l="1"/>
  <c r="Z48" i="35"/>
  <c r="AD47" i="35"/>
  <c r="Z47" i="35"/>
  <c r="AD46" i="35"/>
  <c r="Z46" i="35"/>
  <c r="AD45" i="35"/>
  <c r="Z45" i="35"/>
  <c r="F47" i="37" l="1"/>
  <c r="G47" i="37" s="1"/>
  <c r="E229" i="9" l="1"/>
  <c r="E228" i="9"/>
  <c r="E227" i="9"/>
  <c r="E226" i="9"/>
  <c r="I229" i="9"/>
  <c r="I228" i="9"/>
  <c r="I227" i="9"/>
  <c r="I226" i="9"/>
  <c r="Z521" i="1"/>
  <c r="W49" i="50" l="1"/>
  <c r="AD44" i="35" l="1"/>
  <c r="Z44" i="35"/>
  <c r="AD43" i="35"/>
  <c r="Z43" i="35"/>
  <c r="AD42" i="35"/>
  <c r="Z42" i="35"/>
  <c r="AD41" i="35"/>
  <c r="Z41" i="35"/>
  <c r="AD40" i="35"/>
  <c r="Z40" i="35"/>
  <c r="E225" i="9" l="1"/>
  <c r="E224" i="9"/>
  <c r="E223" i="9"/>
  <c r="E222" i="9"/>
  <c r="E221" i="9"/>
  <c r="I225" i="9"/>
  <c r="I224" i="9"/>
  <c r="I223" i="9"/>
  <c r="I222" i="9"/>
  <c r="I221" i="9"/>
  <c r="Z285" i="1"/>
  <c r="Z309" i="1"/>
  <c r="D497" i="1"/>
  <c r="G497" i="1"/>
  <c r="Z72" i="1"/>
  <c r="Z48" i="1"/>
  <c r="AD39" i="35" l="1"/>
  <c r="Z39" i="35"/>
  <c r="AD38" i="35"/>
  <c r="Z38" i="35"/>
  <c r="AD37" i="35"/>
  <c r="Z37" i="35"/>
  <c r="B43" i="58" l="1"/>
  <c r="B43" i="57" l="1"/>
  <c r="F46" i="37"/>
  <c r="G46" i="37" s="1"/>
  <c r="E220" i="9" l="1"/>
  <c r="E219" i="9"/>
  <c r="E218" i="9"/>
  <c r="E217" i="9"/>
  <c r="I220" i="9"/>
  <c r="I219" i="9"/>
  <c r="I218" i="9"/>
  <c r="I217" i="9"/>
  <c r="Z520" i="1"/>
  <c r="W47" i="50"/>
  <c r="W48" i="50"/>
  <c r="AD36" i="35"/>
  <c r="Z36" i="35"/>
  <c r="AD35" i="35"/>
  <c r="Z35" i="35"/>
  <c r="AD34" i="35"/>
  <c r="Z34" i="35"/>
  <c r="AD33" i="35"/>
  <c r="Z33" i="35"/>
  <c r="Z308" i="1"/>
  <c r="B29" i="58"/>
  <c r="B30" i="58"/>
  <c r="B31" i="58"/>
  <c r="B32" i="58"/>
  <c r="B33" i="58"/>
  <c r="B34" i="58"/>
  <c r="B35" i="58"/>
  <c r="B36" i="58"/>
  <c r="B37" i="58"/>
  <c r="B38" i="58"/>
  <c r="B39" i="58"/>
  <c r="B40" i="58"/>
  <c r="B41" i="58"/>
  <c r="B42" i="58"/>
  <c r="Z307" i="1"/>
  <c r="Z71" i="1"/>
  <c r="Z70" i="1"/>
  <c r="C50" i="37"/>
  <c r="B50" i="37"/>
  <c r="E50" i="37"/>
  <c r="E216" i="9"/>
  <c r="E215" i="9"/>
  <c r="E214" i="9"/>
  <c r="E213" i="9"/>
  <c r="I216" i="9"/>
  <c r="I215" i="9"/>
  <c r="I214" i="9"/>
  <c r="I213" i="9"/>
  <c r="Z284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91" i="1"/>
  <c r="Z292" i="1"/>
  <c r="Z293" i="1"/>
  <c r="Z294" i="1"/>
  <c r="Z295" i="1"/>
  <c r="Z296" i="1"/>
  <c r="Z297" i="1"/>
  <c r="Z298" i="1"/>
  <c r="Z299" i="1"/>
  <c r="Z300" i="1"/>
  <c r="Z301" i="1"/>
  <c r="Z302" i="1"/>
  <c r="Z303" i="1"/>
  <c r="Z304" i="1"/>
  <c r="Z305" i="1"/>
  <c r="Z306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44" i="1"/>
  <c r="Z45" i="1"/>
  <c r="Z46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7" i="1"/>
  <c r="AD32" i="35"/>
  <c r="Z32" i="35"/>
  <c r="AD31" i="35"/>
  <c r="Z31" i="35"/>
  <c r="T114" i="35"/>
  <c r="P114" i="35"/>
  <c r="T113" i="35"/>
  <c r="P113" i="35"/>
  <c r="T112" i="35"/>
  <c r="P112" i="35"/>
  <c r="T111" i="35"/>
  <c r="P111" i="35"/>
  <c r="B29" i="57"/>
  <c r="B30" i="57"/>
  <c r="B31" i="57"/>
  <c r="B32" i="57"/>
  <c r="B33" i="57"/>
  <c r="B34" i="57"/>
  <c r="B35" i="57"/>
  <c r="B36" i="57"/>
  <c r="B37" i="57"/>
  <c r="B38" i="57"/>
  <c r="B39" i="57"/>
  <c r="B40" i="57"/>
  <c r="B41" i="57"/>
  <c r="B42" i="57"/>
  <c r="I207" i="9"/>
  <c r="I208" i="9"/>
  <c r="I209" i="9"/>
  <c r="I210" i="9"/>
  <c r="I211" i="9"/>
  <c r="I212" i="9"/>
  <c r="E212" i="9"/>
  <c r="E211" i="9"/>
  <c r="E210" i="9"/>
  <c r="E209" i="9"/>
  <c r="E208" i="9"/>
  <c r="E207" i="9"/>
  <c r="D261" i="1"/>
  <c r="G261" i="1"/>
  <c r="T110" i="35"/>
  <c r="P110" i="35"/>
  <c r="T109" i="35"/>
  <c r="P109" i="35"/>
  <c r="T108" i="35"/>
  <c r="P108" i="35"/>
  <c r="T107" i="35"/>
  <c r="P107" i="35"/>
  <c r="T106" i="35"/>
  <c r="P106" i="35"/>
  <c r="T105" i="35"/>
  <c r="P105" i="35"/>
  <c r="T104" i="35"/>
  <c r="P104" i="35"/>
  <c r="D18" i="29"/>
  <c r="E5" i="29"/>
  <c r="E6" i="29"/>
  <c r="E7" i="29"/>
  <c r="E8" i="29"/>
  <c r="E9" i="29"/>
  <c r="E10" i="29"/>
  <c r="E11" i="29"/>
  <c r="E12" i="29"/>
  <c r="E13" i="29"/>
  <c r="E14" i="29"/>
  <c r="E15" i="29"/>
  <c r="E16" i="29"/>
  <c r="E17" i="29"/>
  <c r="F45" i="37"/>
  <c r="G45" i="37"/>
  <c r="E206" i="9"/>
  <c r="E205" i="9"/>
  <c r="E204" i="9"/>
  <c r="E203" i="9"/>
  <c r="E202" i="9"/>
  <c r="E201" i="9"/>
  <c r="E200" i="9"/>
  <c r="I206" i="9"/>
  <c r="I205" i="9"/>
  <c r="I204" i="9"/>
  <c r="I203" i="9"/>
  <c r="I202" i="9"/>
  <c r="I201" i="9"/>
  <c r="I200" i="9"/>
  <c r="Z519" i="1"/>
  <c r="D733" i="1" s="1"/>
  <c r="Z517" i="1"/>
  <c r="Z518" i="1"/>
  <c r="Z503" i="1"/>
  <c r="Z504" i="1"/>
  <c r="Z505" i="1"/>
  <c r="Z506" i="1"/>
  <c r="Z507" i="1"/>
  <c r="Z508" i="1"/>
  <c r="Z509" i="1"/>
  <c r="Z510" i="1"/>
  <c r="Z511" i="1"/>
  <c r="Z512" i="1"/>
  <c r="Z513" i="1"/>
  <c r="Z514" i="1"/>
  <c r="Z515" i="1"/>
  <c r="Z516" i="1"/>
  <c r="T103" i="35"/>
  <c r="P103" i="35"/>
  <c r="T102" i="35"/>
  <c r="P102" i="35"/>
  <c r="T101" i="35"/>
  <c r="P101" i="35"/>
  <c r="E199" i="9"/>
  <c r="E198" i="9"/>
  <c r="E197" i="9"/>
  <c r="I199" i="9"/>
  <c r="I198" i="9"/>
  <c r="I197" i="9"/>
  <c r="T100" i="35"/>
  <c r="P100" i="35"/>
  <c r="T99" i="35"/>
  <c r="P99" i="35"/>
  <c r="P98" i="35"/>
  <c r="T97" i="35"/>
  <c r="P97" i="35"/>
  <c r="T96" i="35"/>
  <c r="P96" i="35"/>
  <c r="F44" i="37"/>
  <c r="G44" i="37"/>
  <c r="E196" i="9"/>
  <c r="E195" i="9"/>
  <c r="E194" i="9"/>
  <c r="E193" i="9"/>
  <c r="E192" i="9"/>
  <c r="I195" i="9"/>
  <c r="I196" i="9"/>
  <c r="I193" i="9"/>
  <c r="I192" i="9"/>
  <c r="W45" i="50"/>
  <c r="W46" i="50"/>
  <c r="T95" i="35"/>
  <c r="P95" i="35"/>
  <c r="T94" i="35"/>
  <c r="P94" i="35"/>
  <c r="T93" i="35"/>
  <c r="P93" i="35"/>
  <c r="T92" i="35"/>
  <c r="P92" i="35"/>
  <c r="T91" i="35"/>
  <c r="P91" i="35"/>
  <c r="E191" i="9"/>
  <c r="E190" i="9"/>
  <c r="E189" i="9"/>
  <c r="E188" i="9"/>
  <c r="E187" i="9"/>
  <c r="I191" i="9"/>
  <c r="I190" i="9"/>
  <c r="I189" i="9"/>
  <c r="I188" i="9"/>
  <c r="I187" i="9"/>
  <c r="T90" i="35"/>
  <c r="P90" i="35"/>
  <c r="T89" i="35"/>
  <c r="P89" i="35"/>
  <c r="T88" i="35"/>
  <c r="P88" i="35"/>
  <c r="E186" i="9"/>
  <c r="E185" i="9"/>
  <c r="E184" i="9"/>
  <c r="I186" i="9"/>
  <c r="I185" i="9"/>
  <c r="I184" i="9"/>
  <c r="H11" i="50"/>
  <c r="T87" i="35"/>
  <c r="P87" i="35"/>
  <c r="T86" i="35"/>
  <c r="P86" i="35"/>
  <c r="T85" i="35"/>
  <c r="P85" i="35"/>
  <c r="T84" i="35"/>
  <c r="P84" i="35"/>
  <c r="F43" i="37"/>
  <c r="G43" i="37"/>
  <c r="E183" i="9"/>
  <c r="E182" i="9"/>
  <c r="E181" i="9"/>
  <c r="E180" i="9"/>
  <c r="I183" i="9"/>
  <c r="I182" i="9"/>
  <c r="I181" i="9"/>
  <c r="I180" i="9"/>
  <c r="T83" i="35"/>
  <c r="P83" i="35"/>
  <c r="T82" i="35"/>
  <c r="P82" i="35"/>
  <c r="T81" i="35"/>
  <c r="P81" i="35"/>
  <c r="E179" i="9"/>
  <c r="E178" i="9"/>
  <c r="E177" i="9"/>
  <c r="I179" i="9"/>
  <c r="I178" i="9"/>
  <c r="I177" i="9"/>
  <c r="T80" i="35"/>
  <c r="P80" i="35"/>
  <c r="T79" i="35"/>
  <c r="P79" i="35"/>
  <c r="T78" i="35"/>
  <c r="P78" i="35"/>
  <c r="T77" i="35"/>
  <c r="P77" i="35"/>
  <c r="E173" i="9"/>
  <c r="E174" i="9"/>
  <c r="E175" i="9"/>
  <c r="E176" i="9"/>
  <c r="I176" i="9"/>
  <c r="I173" i="9"/>
  <c r="I174" i="9"/>
  <c r="I175" i="9"/>
  <c r="T75" i="35"/>
  <c r="P75" i="35"/>
  <c r="T74" i="35"/>
  <c r="P74" i="35"/>
  <c r="I171" i="9"/>
  <c r="I170" i="9"/>
  <c r="E171" i="9"/>
  <c r="E170" i="9"/>
  <c r="D732" i="1"/>
  <c r="T73" i="35"/>
  <c r="P73" i="35"/>
  <c r="T72" i="35"/>
  <c r="P72" i="35"/>
  <c r="T71" i="35"/>
  <c r="P71" i="35"/>
  <c r="F42" i="37"/>
  <c r="G42" i="37"/>
  <c r="E169" i="9"/>
  <c r="E168" i="9"/>
  <c r="E167" i="9"/>
  <c r="I169" i="9"/>
  <c r="I168" i="9"/>
  <c r="I167" i="9"/>
  <c r="T70" i="35"/>
  <c r="P70" i="35"/>
  <c r="T69" i="35"/>
  <c r="P69" i="35"/>
  <c r="T68" i="35"/>
  <c r="P68" i="35"/>
  <c r="I166" i="9"/>
  <c r="I165" i="9"/>
  <c r="I164" i="9"/>
  <c r="E166" i="9"/>
  <c r="E165" i="9"/>
  <c r="E164" i="9"/>
  <c r="W41" i="50"/>
  <c r="W42" i="50"/>
  <c r="W43" i="50"/>
  <c r="W44" i="50"/>
  <c r="T67" i="35"/>
  <c r="P67" i="35"/>
  <c r="T66" i="35"/>
  <c r="P66" i="35"/>
  <c r="T65" i="35"/>
  <c r="P65" i="35"/>
  <c r="I163" i="9"/>
  <c r="I162" i="9"/>
  <c r="I161" i="9"/>
  <c r="E163" i="9"/>
  <c r="E162" i="9"/>
  <c r="E161" i="9"/>
  <c r="T64" i="35"/>
  <c r="P64" i="35"/>
  <c r="T63" i="35"/>
  <c r="P63" i="35"/>
  <c r="T62" i="35"/>
  <c r="P62" i="35"/>
  <c r="I160" i="9"/>
  <c r="I159" i="9"/>
  <c r="I158" i="9"/>
  <c r="E160" i="9"/>
  <c r="E159" i="9"/>
  <c r="E158" i="9"/>
  <c r="T61" i="35"/>
  <c r="P61" i="35"/>
  <c r="T60" i="35"/>
  <c r="P60" i="35"/>
  <c r="T59" i="35"/>
  <c r="P59" i="35"/>
  <c r="I157" i="9"/>
  <c r="I156" i="9"/>
  <c r="I155" i="9"/>
  <c r="E157" i="9"/>
  <c r="E156" i="9"/>
  <c r="E155" i="9"/>
  <c r="F41" i="37"/>
  <c r="G41" i="37"/>
  <c r="T58" i="35"/>
  <c r="P58" i="35"/>
  <c r="T57" i="35"/>
  <c r="P57" i="35"/>
  <c r="T56" i="35"/>
  <c r="P56" i="35"/>
  <c r="I154" i="9"/>
  <c r="I153" i="9"/>
  <c r="I152" i="9"/>
  <c r="E154" i="9"/>
  <c r="E153" i="9"/>
  <c r="E152" i="9"/>
  <c r="E151" i="9"/>
  <c r="E150" i="9"/>
  <c r="E149" i="9"/>
  <c r="E148" i="9"/>
  <c r="I151" i="9"/>
  <c r="I150" i="9"/>
  <c r="I149" i="9"/>
  <c r="I148" i="9"/>
  <c r="T51" i="35"/>
  <c r="P51" i="35"/>
  <c r="T50" i="35"/>
  <c r="P50" i="35"/>
  <c r="T49" i="35"/>
  <c r="P49" i="35"/>
  <c r="F40" i="37"/>
  <c r="G40" i="37"/>
  <c r="I147" i="9"/>
  <c r="I146" i="9"/>
  <c r="I145" i="9"/>
  <c r="E147" i="9"/>
  <c r="E146" i="9"/>
  <c r="E145" i="9"/>
  <c r="T48" i="35"/>
  <c r="P48" i="35"/>
  <c r="T47" i="35"/>
  <c r="P47" i="35"/>
  <c r="T46" i="35"/>
  <c r="P46" i="35"/>
  <c r="I144" i="9"/>
  <c r="I143" i="9"/>
  <c r="I142" i="9"/>
  <c r="E144" i="9"/>
  <c r="E143" i="9"/>
  <c r="E142" i="9"/>
  <c r="T45" i="35"/>
  <c r="P45" i="35"/>
  <c r="T44" i="35"/>
  <c r="P44" i="35"/>
  <c r="T43" i="35"/>
  <c r="P43" i="35"/>
  <c r="T42" i="35"/>
  <c r="P42" i="35"/>
  <c r="T41" i="35"/>
  <c r="P41" i="35"/>
  <c r="T40" i="35"/>
  <c r="P40" i="35"/>
  <c r="T39" i="35"/>
  <c r="P39" i="35"/>
  <c r="T38" i="35"/>
  <c r="P38" i="35"/>
  <c r="T37" i="35"/>
  <c r="P37" i="35"/>
  <c r="T36" i="35"/>
  <c r="P36" i="35"/>
  <c r="T35" i="35"/>
  <c r="P35" i="35"/>
  <c r="T34" i="35"/>
  <c r="P34" i="35"/>
  <c r="T33" i="35"/>
  <c r="P33" i="35"/>
  <c r="T32" i="35"/>
  <c r="P32" i="35"/>
  <c r="T31" i="35"/>
  <c r="P31" i="35"/>
  <c r="J114" i="35"/>
  <c r="F114" i="35"/>
  <c r="J113" i="35"/>
  <c r="F113" i="35"/>
  <c r="J112" i="35"/>
  <c r="F112" i="35"/>
  <c r="J111" i="35"/>
  <c r="F111" i="35"/>
  <c r="J110" i="35"/>
  <c r="F110" i="35"/>
  <c r="J109" i="35"/>
  <c r="F109" i="35"/>
  <c r="J108" i="35"/>
  <c r="F108" i="35"/>
  <c r="J107" i="35"/>
  <c r="F107" i="35"/>
  <c r="J106" i="35"/>
  <c r="F106" i="35"/>
  <c r="J105" i="35"/>
  <c r="F105" i="35"/>
  <c r="J104" i="35"/>
  <c r="F104" i="35"/>
  <c r="J103" i="35"/>
  <c r="F103" i="35"/>
  <c r="J102" i="35"/>
  <c r="F102" i="35"/>
  <c r="J101" i="35"/>
  <c r="F101" i="35"/>
  <c r="J100" i="35"/>
  <c r="F100" i="35"/>
  <c r="J99" i="35"/>
  <c r="F99" i="35"/>
  <c r="J98" i="35"/>
  <c r="F98" i="35"/>
  <c r="J97" i="35"/>
  <c r="F97" i="35"/>
  <c r="J96" i="35"/>
  <c r="F96" i="35"/>
  <c r="J95" i="35"/>
  <c r="F95" i="35"/>
  <c r="J94" i="35"/>
  <c r="F94" i="35"/>
  <c r="J93" i="35"/>
  <c r="F93" i="35"/>
  <c r="J92" i="35"/>
  <c r="F92" i="35"/>
  <c r="J91" i="35"/>
  <c r="F91" i="35"/>
  <c r="J90" i="35"/>
  <c r="F90" i="35"/>
  <c r="J89" i="35"/>
  <c r="F89" i="35"/>
  <c r="J88" i="35"/>
  <c r="F88" i="35"/>
  <c r="J87" i="35"/>
  <c r="F87" i="35"/>
  <c r="J86" i="35"/>
  <c r="F86" i="35"/>
  <c r="J85" i="35"/>
  <c r="F85" i="35"/>
  <c r="J84" i="35"/>
  <c r="F84" i="35"/>
  <c r="J83" i="35"/>
  <c r="F83" i="35"/>
  <c r="J82" i="35"/>
  <c r="F82" i="35"/>
  <c r="J81" i="35"/>
  <c r="F81" i="35"/>
  <c r="J80" i="35"/>
  <c r="F80" i="35"/>
  <c r="J79" i="35"/>
  <c r="F79" i="35"/>
  <c r="J78" i="35"/>
  <c r="F78" i="35"/>
  <c r="J77" i="35"/>
  <c r="F77" i="35"/>
  <c r="J76" i="35"/>
  <c r="F76" i="35"/>
  <c r="J75" i="35"/>
  <c r="F75" i="35"/>
  <c r="J74" i="35"/>
  <c r="F74" i="35"/>
  <c r="J73" i="35"/>
  <c r="F73" i="35"/>
  <c r="J72" i="35"/>
  <c r="F72" i="35"/>
  <c r="J71" i="35"/>
  <c r="F71" i="35"/>
  <c r="J70" i="35"/>
  <c r="F70" i="35"/>
  <c r="J69" i="35"/>
  <c r="F69" i="35"/>
  <c r="J68" i="35"/>
  <c r="F68" i="35"/>
  <c r="J67" i="35"/>
  <c r="F67" i="35"/>
  <c r="I141" i="9"/>
  <c r="I140" i="9"/>
  <c r="I139" i="9"/>
  <c r="I138" i="9"/>
  <c r="E141" i="9"/>
  <c r="E140" i="9"/>
  <c r="E139" i="9"/>
  <c r="E138" i="9"/>
  <c r="I137" i="9"/>
  <c r="I136" i="9"/>
  <c r="I135" i="9"/>
  <c r="E137" i="9"/>
  <c r="E136" i="9"/>
  <c r="E135" i="9"/>
  <c r="F39" i="37"/>
  <c r="G39" i="37"/>
  <c r="I134" i="9"/>
  <c r="I133" i="9"/>
  <c r="I132" i="9"/>
  <c r="I131" i="9"/>
  <c r="E134" i="9"/>
  <c r="E133" i="9"/>
  <c r="E132" i="9"/>
  <c r="E131" i="9"/>
  <c r="I130" i="9"/>
  <c r="I129" i="9"/>
  <c r="I128" i="9"/>
  <c r="E130" i="9"/>
  <c r="E129" i="9"/>
  <c r="E128" i="9"/>
  <c r="I127" i="9"/>
  <c r="I126" i="9"/>
  <c r="I125" i="9"/>
  <c r="E127" i="9"/>
  <c r="E126" i="9"/>
  <c r="E125" i="9"/>
  <c r="F38" i="37"/>
  <c r="G38" i="37"/>
  <c r="I124" i="9"/>
  <c r="I123" i="9"/>
  <c r="I122" i="9"/>
  <c r="I121" i="9"/>
  <c r="E124" i="9"/>
  <c r="E123" i="9"/>
  <c r="E122" i="9"/>
  <c r="E121" i="9"/>
  <c r="I120" i="9"/>
  <c r="I119" i="9"/>
  <c r="I118" i="9"/>
  <c r="E120" i="9"/>
  <c r="E119" i="9"/>
  <c r="E118" i="9"/>
  <c r="W39" i="50"/>
  <c r="W40" i="50"/>
  <c r="I115" i="9"/>
  <c r="I116" i="9"/>
  <c r="I117" i="9"/>
  <c r="E117" i="9"/>
  <c r="E116" i="9"/>
  <c r="E115" i="9"/>
  <c r="I114" i="9"/>
  <c r="I113" i="9"/>
  <c r="I112" i="9"/>
  <c r="E114" i="9"/>
  <c r="E113" i="9"/>
  <c r="E112" i="9"/>
  <c r="F37" i="37"/>
  <c r="G37" i="37"/>
  <c r="I111" i="9"/>
  <c r="I110" i="9"/>
  <c r="I109" i="9"/>
  <c r="E111" i="9"/>
  <c r="E110" i="9"/>
  <c r="E109" i="9"/>
  <c r="I108" i="9"/>
  <c r="I107" i="9"/>
  <c r="I106" i="9"/>
  <c r="E108" i="9"/>
  <c r="E107" i="9"/>
  <c r="E106" i="9"/>
  <c r="I105" i="9"/>
  <c r="I104" i="9"/>
  <c r="I103" i="9"/>
  <c r="E105" i="9"/>
  <c r="E104" i="9"/>
  <c r="E103" i="9"/>
  <c r="E102" i="9"/>
  <c r="E101" i="9"/>
  <c r="E100" i="9"/>
  <c r="I102" i="9"/>
  <c r="I101" i="9"/>
  <c r="I100" i="9"/>
  <c r="F36" i="37"/>
  <c r="G36" i="37"/>
  <c r="I99" i="9"/>
  <c r="I98" i="9"/>
  <c r="I97" i="9"/>
  <c r="E99" i="9"/>
  <c r="E98" i="9"/>
  <c r="E97" i="9"/>
  <c r="I96" i="9"/>
  <c r="I95" i="9"/>
  <c r="I94" i="9"/>
  <c r="E96" i="9"/>
  <c r="E95" i="9"/>
  <c r="E94" i="9"/>
  <c r="W37" i="50"/>
  <c r="W38" i="50"/>
  <c r="I93" i="9"/>
  <c r="I92" i="9"/>
  <c r="I91" i="9"/>
  <c r="I90" i="9"/>
  <c r="E93" i="9"/>
  <c r="E92" i="9"/>
  <c r="E91" i="9"/>
  <c r="E90" i="9"/>
  <c r="F35" i="37"/>
  <c r="G35" i="37"/>
  <c r="I89" i="9"/>
  <c r="I88" i="9"/>
  <c r="I87" i="9"/>
  <c r="E89" i="9"/>
  <c r="E88" i="9"/>
  <c r="E87" i="9"/>
  <c r="I86" i="9"/>
  <c r="I85" i="9"/>
  <c r="I84" i="9"/>
  <c r="E86" i="9"/>
  <c r="E85" i="9"/>
  <c r="E84" i="9"/>
  <c r="I83" i="9"/>
  <c r="I82" i="9"/>
  <c r="I81" i="9"/>
  <c r="E83" i="9"/>
  <c r="E82" i="9"/>
  <c r="E81" i="9"/>
  <c r="B19" i="1"/>
  <c r="C19" i="1"/>
  <c r="D19" i="1"/>
  <c r="E7" i="9"/>
  <c r="I7" i="9"/>
  <c r="B8" i="9"/>
  <c r="E8" i="9"/>
  <c r="I8" i="9"/>
  <c r="B9" i="9"/>
  <c r="E9" i="9"/>
  <c r="I9" i="9"/>
  <c r="B10" i="9"/>
  <c r="E10" i="9"/>
  <c r="I10" i="9"/>
  <c r="B11" i="9"/>
  <c r="E11" i="9"/>
  <c r="I11" i="9"/>
  <c r="B12" i="9"/>
  <c r="E12" i="9"/>
  <c r="I12" i="9"/>
  <c r="B13" i="9"/>
  <c r="E13" i="9"/>
  <c r="I13" i="9"/>
  <c r="B14" i="9"/>
  <c r="E14" i="9"/>
  <c r="I14" i="9"/>
  <c r="B15" i="9"/>
  <c r="E15" i="9"/>
  <c r="I15" i="9"/>
  <c r="B16" i="9"/>
  <c r="E16" i="9"/>
  <c r="I16" i="9"/>
  <c r="B17" i="9"/>
  <c r="E17" i="9"/>
  <c r="I17" i="9"/>
  <c r="E18" i="9"/>
  <c r="I18" i="9"/>
  <c r="B19" i="9"/>
  <c r="D19" i="9"/>
  <c r="E19" i="9"/>
  <c r="I19" i="9"/>
  <c r="B20" i="9"/>
  <c r="E20" i="9"/>
  <c r="H20" i="9"/>
  <c r="I20" i="9"/>
  <c r="I21" i="9"/>
  <c r="B22" i="9"/>
  <c r="E22" i="9"/>
  <c r="I22" i="9"/>
  <c r="E23" i="9"/>
  <c r="I23" i="9"/>
  <c r="E24" i="9"/>
  <c r="I24" i="9"/>
  <c r="D25" i="9"/>
  <c r="E25" i="9"/>
  <c r="I25" i="9"/>
  <c r="D26" i="9"/>
  <c r="E26" i="9"/>
  <c r="I26" i="9"/>
  <c r="D27" i="9"/>
  <c r="E27" i="9"/>
  <c r="I27" i="9"/>
  <c r="D28" i="9"/>
  <c r="E28" i="9"/>
  <c r="I28" i="9"/>
  <c r="D29" i="9"/>
  <c r="E29" i="9"/>
  <c r="I29" i="9"/>
  <c r="E30" i="9"/>
  <c r="I30" i="9"/>
  <c r="E31" i="9"/>
  <c r="I31" i="9"/>
  <c r="E32" i="9"/>
  <c r="I32" i="9"/>
  <c r="E33" i="9"/>
  <c r="I33" i="9"/>
  <c r="E34" i="9"/>
  <c r="I34" i="9"/>
  <c r="E35" i="9"/>
  <c r="I35" i="9"/>
  <c r="E36" i="9"/>
  <c r="I36" i="9"/>
  <c r="G253" i="9"/>
  <c r="E37" i="9"/>
  <c r="I37" i="9"/>
  <c r="H253" i="9"/>
  <c r="E38" i="9"/>
  <c r="I38" i="9"/>
  <c r="E39" i="9"/>
  <c r="I39" i="9"/>
  <c r="E40" i="9"/>
  <c r="I40" i="9"/>
  <c r="E41" i="9"/>
  <c r="I41" i="9"/>
  <c r="L253" i="9"/>
  <c r="E42" i="9"/>
  <c r="I42" i="9"/>
  <c r="M253" i="9"/>
  <c r="E43" i="9"/>
  <c r="I43" i="9"/>
  <c r="B254" i="9"/>
  <c r="E44" i="9"/>
  <c r="I44" i="9"/>
  <c r="C254" i="9"/>
  <c r="E45" i="9"/>
  <c r="I45" i="9"/>
  <c r="E46" i="9"/>
  <c r="I46" i="9"/>
  <c r="E47" i="9"/>
  <c r="I47" i="9"/>
  <c r="E48" i="9"/>
  <c r="I48" i="9"/>
  <c r="E49" i="9"/>
  <c r="I49" i="9"/>
  <c r="E50" i="9"/>
  <c r="I50" i="9"/>
  <c r="E51" i="9"/>
  <c r="I51" i="9"/>
  <c r="E52" i="9"/>
  <c r="I52" i="9"/>
  <c r="E53" i="9"/>
  <c r="I53" i="9"/>
  <c r="E54" i="9"/>
  <c r="I54" i="9"/>
  <c r="E55" i="9"/>
  <c r="I55" i="9"/>
  <c r="E56" i="9"/>
  <c r="I56" i="9"/>
  <c r="E57" i="9"/>
  <c r="I57" i="9"/>
  <c r="E58" i="9"/>
  <c r="I58" i="9"/>
  <c r="E59" i="9"/>
  <c r="I59" i="9"/>
  <c r="E60" i="9"/>
  <c r="I60" i="9"/>
  <c r="E61" i="9"/>
  <c r="I61" i="9"/>
  <c r="E62" i="9"/>
  <c r="I62" i="9"/>
  <c r="E64" i="9"/>
  <c r="I64" i="9"/>
  <c r="E65" i="9"/>
  <c r="I65" i="9"/>
  <c r="E66" i="9"/>
  <c r="I66" i="9"/>
  <c r="E67" i="9"/>
  <c r="I67" i="9"/>
  <c r="E68" i="9"/>
  <c r="I68" i="9"/>
  <c r="E69" i="9"/>
  <c r="I69" i="9"/>
  <c r="E70" i="9"/>
  <c r="I70" i="9"/>
  <c r="E71" i="9"/>
  <c r="I71" i="9"/>
  <c r="E72" i="9"/>
  <c r="I72" i="9"/>
  <c r="E73" i="9"/>
  <c r="I73" i="9"/>
  <c r="E74" i="9"/>
  <c r="I74" i="9"/>
  <c r="E75" i="9"/>
  <c r="I75" i="9"/>
  <c r="E76" i="9"/>
  <c r="I76" i="9"/>
  <c r="E77" i="9"/>
  <c r="I77" i="9"/>
  <c r="E78" i="9"/>
  <c r="I78" i="9"/>
  <c r="E79" i="9"/>
  <c r="I79" i="9"/>
  <c r="E80" i="9"/>
  <c r="I80" i="9"/>
  <c r="K253" i="9"/>
  <c r="C275" i="9"/>
  <c r="G276" i="9"/>
  <c r="H276" i="9"/>
  <c r="K276" i="9"/>
  <c r="L276" i="9"/>
  <c r="M276" i="9"/>
  <c r="B277" i="9"/>
  <c r="C277" i="9"/>
  <c r="B278" i="9"/>
  <c r="C278" i="9"/>
  <c r="D278" i="9"/>
  <c r="W31" i="50"/>
  <c r="W32" i="50"/>
  <c r="W33" i="50"/>
  <c r="W34" i="50"/>
  <c r="W35" i="50"/>
  <c r="W36" i="50"/>
  <c r="F7" i="35"/>
  <c r="J7" i="35"/>
  <c r="C8" i="35"/>
  <c r="F8" i="35"/>
  <c r="J8" i="35"/>
  <c r="C9" i="35"/>
  <c r="F9" i="35"/>
  <c r="J9" i="35"/>
  <c r="C10" i="35"/>
  <c r="F10" i="35"/>
  <c r="J10" i="35"/>
  <c r="C11" i="35"/>
  <c r="F11" i="35"/>
  <c r="J11" i="35"/>
  <c r="C12" i="35"/>
  <c r="F12" i="35"/>
  <c r="J12" i="35"/>
  <c r="C13" i="35"/>
  <c r="F13" i="35"/>
  <c r="J13" i="35"/>
  <c r="C14" i="35"/>
  <c r="F14" i="35"/>
  <c r="J14" i="35"/>
  <c r="C15" i="35"/>
  <c r="F15" i="35"/>
  <c r="J15" i="35"/>
  <c r="C16" i="35"/>
  <c r="F16" i="35"/>
  <c r="J16" i="35"/>
  <c r="C17" i="35"/>
  <c r="F17" i="35"/>
  <c r="J17" i="35"/>
  <c r="F18" i="35"/>
  <c r="J18" i="35"/>
  <c r="C19" i="35"/>
  <c r="E19" i="35"/>
  <c r="J19" i="35"/>
  <c r="C20" i="35"/>
  <c r="F20" i="35"/>
  <c r="I20" i="35"/>
  <c r="J20" i="35"/>
  <c r="J21" i="35"/>
  <c r="C22" i="35"/>
  <c r="F22" i="35"/>
  <c r="J22" i="35"/>
  <c r="F23" i="35"/>
  <c r="J23" i="35"/>
  <c r="F24" i="35"/>
  <c r="J24" i="35"/>
  <c r="E25" i="35"/>
  <c r="F25" i="35"/>
  <c r="J25" i="35"/>
  <c r="E26" i="35"/>
  <c r="F26" i="35"/>
  <c r="J26" i="35"/>
  <c r="E27" i="35"/>
  <c r="F27" i="35"/>
  <c r="J27" i="35"/>
  <c r="E28" i="35"/>
  <c r="F28" i="35"/>
  <c r="J28" i="35"/>
  <c r="E29" i="35"/>
  <c r="F29" i="35"/>
  <c r="J29" i="35"/>
  <c r="F30" i="35"/>
  <c r="J30" i="35"/>
  <c r="F31" i="35"/>
  <c r="J31" i="35"/>
  <c r="F32" i="35"/>
  <c r="J32" i="35"/>
  <c r="F33" i="35"/>
  <c r="J33" i="35"/>
  <c r="F34" i="35"/>
  <c r="J34" i="35"/>
  <c r="F35" i="35"/>
  <c r="J35" i="35"/>
  <c r="F36" i="35"/>
  <c r="J36" i="35"/>
  <c r="F37" i="35"/>
  <c r="J37" i="35"/>
  <c r="F38" i="35"/>
  <c r="J38" i="35"/>
  <c r="F39" i="35"/>
  <c r="J39" i="35"/>
  <c r="F40" i="35"/>
  <c r="J40" i="35"/>
  <c r="F41" i="35"/>
  <c r="J41" i="35"/>
  <c r="F42" i="35"/>
  <c r="J42" i="35"/>
  <c r="F43" i="35"/>
  <c r="J43" i="35"/>
  <c r="F44" i="35"/>
  <c r="J44" i="35"/>
  <c r="F45" i="35"/>
  <c r="J45" i="35"/>
  <c r="J46" i="35"/>
  <c r="J47" i="35"/>
  <c r="J48" i="35"/>
  <c r="F49" i="35"/>
  <c r="J49" i="35"/>
  <c r="F50" i="35"/>
  <c r="J50" i="35"/>
  <c r="F52" i="35"/>
  <c r="J52" i="35"/>
  <c r="F53" i="35"/>
  <c r="J53" i="35"/>
  <c r="F54" i="35"/>
  <c r="J54" i="35"/>
  <c r="F55" i="35"/>
  <c r="J55" i="35"/>
  <c r="F56" i="35"/>
  <c r="J56" i="35"/>
  <c r="F57" i="35"/>
  <c r="J57" i="35"/>
  <c r="F58" i="35"/>
  <c r="F59" i="35"/>
  <c r="F60" i="35"/>
  <c r="F61" i="35"/>
  <c r="F65" i="35"/>
  <c r="J65" i="35"/>
  <c r="F66" i="35"/>
  <c r="J66" i="35"/>
  <c r="B18" i="29"/>
  <c r="C18" i="29"/>
  <c r="F5" i="37"/>
  <c r="G5" i="37"/>
  <c r="F6" i="37"/>
  <c r="G6" i="37"/>
  <c r="F7" i="37"/>
  <c r="G7" i="37"/>
  <c r="F8" i="37"/>
  <c r="G8" i="37"/>
  <c r="F9" i="37"/>
  <c r="G9" i="37"/>
  <c r="F10" i="37"/>
  <c r="G10" i="37"/>
  <c r="F11" i="37"/>
  <c r="G11" i="37"/>
  <c r="F12" i="37"/>
  <c r="G12" i="37"/>
  <c r="F13" i="37"/>
  <c r="G13" i="37"/>
  <c r="F14" i="37"/>
  <c r="G14" i="37"/>
  <c r="F15" i="37"/>
  <c r="G15" i="37"/>
  <c r="F16" i="37"/>
  <c r="G16" i="37"/>
  <c r="F17" i="37"/>
  <c r="G17" i="37"/>
  <c r="F18" i="37"/>
  <c r="G18" i="37"/>
  <c r="F19" i="37"/>
  <c r="G19" i="37"/>
  <c r="F20" i="37"/>
  <c r="G20" i="37"/>
  <c r="F21" i="37"/>
  <c r="G21" i="37"/>
  <c r="F22" i="37"/>
  <c r="G22" i="37"/>
  <c r="F23" i="37"/>
  <c r="G23" i="37"/>
  <c r="F24" i="37"/>
  <c r="G24" i="37"/>
  <c r="F25" i="37"/>
  <c r="G25" i="37"/>
  <c r="F26" i="37"/>
  <c r="G26" i="37"/>
  <c r="F27" i="37"/>
  <c r="G27" i="37"/>
  <c r="F28" i="37"/>
  <c r="G28" i="37"/>
  <c r="F29" i="37"/>
  <c r="G29" i="37"/>
  <c r="F30" i="37"/>
  <c r="G30" i="37"/>
  <c r="F31" i="37"/>
  <c r="G31" i="37"/>
  <c r="F32" i="37"/>
  <c r="G32" i="37"/>
  <c r="F33" i="37"/>
  <c r="G33" i="37"/>
  <c r="F34" i="37"/>
  <c r="G34" i="37"/>
  <c r="B21" i="9"/>
  <c r="E21" i="9"/>
  <c r="C21" i="35"/>
  <c r="F21" i="35"/>
  <c r="F50" i="37"/>
  <c r="F19" i="35"/>
  <c r="E52" i="37" l="1"/>
  <c r="C52" i="37"/>
  <c r="D52" i="37"/>
  <c r="E18" i="29"/>
  <c r="D20" i="29" s="1"/>
  <c r="B47" i="57"/>
  <c r="B47" i="58"/>
  <c r="B20" i="29"/>
  <c r="C20" i="29"/>
  <c r="B52" i="37"/>
</calcChain>
</file>

<file path=xl/sharedStrings.xml><?xml version="1.0" encoding="utf-8"?>
<sst xmlns="http://schemas.openxmlformats.org/spreadsheetml/2006/main" count="467" uniqueCount="198">
  <si>
    <t>Oil</t>
  </si>
  <si>
    <t>Gas</t>
  </si>
  <si>
    <t>Plant Products</t>
  </si>
  <si>
    <t>ROYALTY</t>
  </si>
  <si>
    <t>Bonus</t>
  </si>
  <si>
    <t>Royalty</t>
  </si>
  <si>
    <t>Interest</t>
  </si>
  <si>
    <t>Total</t>
  </si>
  <si>
    <t>Department of Natural Resources</t>
  </si>
  <si>
    <t>Office of Mineral Resources</t>
  </si>
  <si>
    <t>Lease Sale Statistics</t>
  </si>
  <si>
    <t>Month</t>
  </si>
  <si>
    <t>No. of Tracts Nominated</t>
  </si>
  <si>
    <t>No. of Acres Nominated</t>
  </si>
  <si>
    <t>No. of Tracts with Bids</t>
  </si>
  <si>
    <t>% of Nominated Tracts with Bids</t>
  </si>
  <si>
    <t>No. of Leases</t>
  </si>
  <si>
    <t>No. of Acres Leased</t>
  </si>
  <si>
    <t>Total Bonuses</t>
  </si>
  <si>
    <t>Average Bonus per Acre</t>
  </si>
  <si>
    <t>Leasehold Payments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</si>
  <si>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</si>
  <si>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</si>
  <si>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</si>
  <si>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</si>
  <si>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</si>
  <si>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</si>
  <si>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</si>
  <si>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</si>
  <si>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</si>
  <si>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</si>
  <si>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</si>
  <si>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</si>
  <si>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2004</t>
  </si>
  <si>
    <t>2005</t>
  </si>
  <si>
    <t>Year</t>
  </si>
  <si>
    <t>Productive Acres</t>
  </si>
  <si>
    <t>Acres</t>
  </si>
  <si>
    <t>Disp_Date</t>
  </si>
  <si>
    <t>Override_Amt</t>
  </si>
  <si>
    <t>Regular_Amt</t>
  </si>
  <si>
    <t>Net_Value_Amt</t>
  </si>
  <si>
    <t>Product</t>
  </si>
  <si>
    <t>Product_Volume</t>
  </si>
  <si>
    <t>Calculated_Price</t>
  </si>
  <si>
    <t>Severance Tax</t>
  </si>
  <si>
    <t>Deduction Amt</t>
  </si>
  <si>
    <t>Oil Royalty</t>
  </si>
  <si>
    <t>Oil Volume</t>
  </si>
  <si>
    <t>Plant Products Royalty</t>
  </si>
  <si>
    <t>Plant Products Volume</t>
  </si>
  <si>
    <t>Gas Royalty</t>
  </si>
  <si>
    <t>Gas Volume</t>
  </si>
  <si>
    <t>Disposition Month</t>
  </si>
  <si>
    <t>% of Total</t>
  </si>
  <si>
    <t>Oil Volume by Disposition Month</t>
  </si>
  <si>
    <t>Gas Volume by Disposition Month</t>
  </si>
  <si>
    <t>Price Per Acre</t>
  </si>
  <si>
    <t>Lease Sale Summary</t>
  </si>
  <si>
    <t>Lease Sale Fiscal Year</t>
  </si>
  <si>
    <t>YTD Tracts and Acreage Report</t>
  </si>
  <si>
    <t>SONRIS Source Reports:</t>
  </si>
  <si>
    <t>2006</t>
  </si>
  <si>
    <t>Royalty Collections by Disposition Month</t>
  </si>
  <si>
    <t>FY 97-98</t>
  </si>
  <si>
    <t>FY 98-99</t>
  </si>
  <si>
    <t>FY 99-00</t>
  </si>
  <si>
    <t>FY 00-01</t>
  </si>
  <si>
    <t>FY 01-02</t>
  </si>
  <si>
    <t>FY 02-03</t>
  </si>
  <si>
    <t>FY 03-04</t>
  </si>
  <si>
    <t>FY 04-05</t>
  </si>
  <si>
    <t>FY 90-91</t>
  </si>
  <si>
    <t>FY 91-92</t>
  </si>
  <si>
    <t>FY 92-93</t>
  </si>
  <si>
    <t>FY 93-94</t>
  </si>
  <si>
    <t>FY 94-95</t>
  </si>
  <si>
    <t>FY 95-96</t>
  </si>
  <si>
    <t>FY 96-97</t>
  </si>
  <si>
    <t>Monthly Average</t>
  </si>
  <si>
    <t xml:space="preserve">FY 05-06 </t>
  </si>
  <si>
    <t>FY 80-81</t>
  </si>
  <si>
    <t>FY 81-82</t>
  </si>
  <si>
    <t>FY 82-83</t>
  </si>
  <si>
    <t>FY 83-84</t>
  </si>
  <si>
    <t>FY 84-85</t>
  </si>
  <si>
    <t>FY 85-86</t>
  </si>
  <si>
    <t>FY 86-87</t>
  </si>
  <si>
    <t>FY 87-88</t>
  </si>
  <si>
    <t>FY 88-89</t>
  </si>
  <si>
    <t>FY 89-90</t>
  </si>
  <si>
    <t>State Acreage Under Lease</t>
  </si>
  <si>
    <t>2007</t>
  </si>
  <si>
    <t xml:space="preserve">Historical Cash Receipts </t>
  </si>
  <si>
    <t>Jan</t>
  </si>
  <si>
    <t>Feb</t>
  </si>
  <si>
    <t>Aug</t>
  </si>
  <si>
    <t>Sept</t>
  </si>
  <si>
    <t>Oct</t>
  </si>
  <si>
    <t>Nov</t>
  </si>
  <si>
    <t>Dec</t>
  </si>
  <si>
    <t>Barrels</t>
  </si>
  <si>
    <t>MCF</t>
  </si>
  <si>
    <t>Month/Year</t>
  </si>
  <si>
    <t>Acreage</t>
  </si>
  <si>
    <t xml:space="preserve">FY 06-07 </t>
  </si>
  <si>
    <t xml:space="preserve">Historical Oil Production </t>
  </si>
  <si>
    <t xml:space="preserve">Historical Gas Production </t>
  </si>
  <si>
    <t>MCF's</t>
  </si>
  <si>
    <t xml:space="preserve">FY 07-08 </t>
  </si>
  <si>
    <t>FY 07-08</t>
  </si>
  <si>
    <t>FY 08-09</t>
  </si>
  <si>
    <t>FY 09-10</t>
  </si>
  <si>
    <t>FY 10-11</t>
  </si>
  <si>
    <t>FY 11-12</t>
  </si>
  <si>
    <t xml:space="preserve">Total </t>
  </si>
  <si>
    <t xml:space="preserve">FY 11-12 </t>
  </si>
  <si>
    <t>FY 12-13</t>
  </si>
  <si>
    <t xml:space="preserve">FY 12-13 </t>
  </si>
  <si>
    <t xml:space="preserve">FY 13-14 </t>
  </si>
  <si>
    <t>FY 13-14</t>
  </si>
  <si>
    <t>FY 14-15</t>
  </si>
  <si>
    <t>FY 15-16</t>
  </si>
  <si>
    <t xml:space="preserve">FY 15-16 </t>
  </si>
  <si>
    <t>FY 16-17</t>
  </si>
  <si>
    <t xml:space="preserve">FY 16-17 </t>
  </si>
  <si>
    <t>FY 17-18</t>
  </si>
  <si>
    <t>January 2018</t>
  </si>
  <si>
    <t>February 2018</t>
  </si>
  <si>
    <t>March 2018</t>
  </si>
  <si>
    <t xml:space="preserve">FY 17-18 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</si>
  <si>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</si>
  <si>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</si>
  <si>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</si>
  <si>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</si>
  <si>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</si>
  <si>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</si>
  <si>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</si>
  <si>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</si>
  <si>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</si>
  <si>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</si>
  <si>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</si>
  <si>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</si>
  <si>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 xml:space="preserve">FY 18-19 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</si>
  <si>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</si>
  <si>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</si>
  <si>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</si>
  <si>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</si>
  <si>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</si>
  <si>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</si>
  <si>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</si>
  <si>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FY 19-20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</si>
  <si>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</si>
  <si>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</si>
  <si>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</si>
  <si>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</si>
  <si>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</si>
  <si>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</si>
  <si>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</si>
  <si>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</si>
  <si>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</si>
  <si>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</si>
  <si>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</si>
  <si>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</si>
  <si>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</si>
  <si>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FY 20-21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</si>
  <si>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</si>
  <si>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</si>
  <si>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</si>
  <si>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</si>
  <si>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</si>
  <si>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</si>
  <si>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</si>
  <si>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</si>
  <si>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</si>
  <si>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</si>
  <si>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</si>
  <si>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</si>
  <si>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</si>
  <si>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Tract Sheets</t>
  </si>
  <si>
    <t>FY 21-22</t>
  </si>
  <si>
    <t>FY 22-23 Projected</t>
  </si>
  <si>
    <t>April 2022</t>
  </si>
  <si>
    <t>May 2022</t>
  </si>
  <si>
    <t>June 2022</t>
  </si>
  <si>
    <t>July 2022</t>
  </si>
  <si>
    <t>For Calendar Years 2006, 2007, 2008, 2009, 2010, 2011, 2012, 2013,  2014,  2015, 2016, 2017,  2018,  2019, 2020, 2021, 2022 and 2023</t>
  </si>
  <si>
    <t xml:space="preserve">FY 21-22 </t>
  </si>
  <si>
    <t>For Calendar Years 2006, 2007, 2008, 2009, 2010, 2011, 2012, 2013, 2014,  2015, 2016, 2017, 2018, 2019, 2020, 2021, 2022 and 2023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</si>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</sst>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yyyy"/>
    <numFmt numFmtId="165" formatCode="_(* #,##0_);_(* \(#,##0\);_(* &quot;-&quot;??_);_(@_)"/>
    <numFmt numFmtId="166" formatCode="_(* #,##0.000_);_(* \(#,##0.000\);_(* &quot;-&quot;??_);_(@_)"/>
    <numFmt numFmtId="167" formatCode="0.0%"/>
    <numFmt numFmtId="168" formatCode="&quot;$&quot;#,##0"/>
    <numFmt numFmtId="169" formatCode="_(* #,##0.0000_);_(* \(#,##0.0000\);_(* &quot;-&quot;??_);_(@_)"/>
    <numFmt numFmtId="170" formatCode="&quot;$&quot;#,##0.00"/>
    <numFmt numFmtId="171" formatCode="#,##0.000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u/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Dashed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94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164" fontId="2" fillId="0" borderId="0" xfId="0" quotePrefix="1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1" applyFont="1"/>
    <xf numFmtId="0" fontId="0" fillId="0" borderId="1" xfId="0" applyBorder="1"/>
    <xf numFmtId="0" fontId="0" fillId="0" borderId="1" xfId="0" applyBorder="1" applyAlignment="1">
      <alignment horizontal="center"/>
    </xf>
    <xf numFmtId="17" fontId="0" fillId="0" borderId="0" xfId="0" applyNumberFormat="1"/>
    <xf numFmtId="0" fontId="0" fillId="0" borderId="0" xfId="0" quotePrefix="1" applyAlignment="1">
      <alignment horizontal="left"/>
    </xf>
    <xf numFmtId="165" fontId="0" fillId="0" borderId="0" xfId="1" applyNumberFormat="1" applyFont="1"/>
    <xf numFmtId="0" fontId="0" fillId="0" borderId="0" xfId="0" applyFill="1"/>
    <xf numFmtId="0" fontId="3" fillId="0" borderId="0" xfId="0" applyFont="1"/>
    <xf numFmtId="0" fontId="3" fillId="0" borderId="0" xfId="0" applyFont="1" applyFill="1" applyAlignment="1">
      <alignment horizontal="center" wrapText="1"/>
    </xf>
    <xf numFmtId="166" fontId="1" fillId="0" borderId="0" xfId="1" applyNumberFormat="1" applyFont="1"/>
    <xf numFmtId="167" fontId="1" fillId="0" borderId="0" xfId="6" applyNumberFormat="1"/>
    <xf numFmtId="166" fontId="1" fillId="0" borderId="0" xfId="1" applyNumberFormat="1"/>
    <xf numFmtId="43" fontId="1" fillId="0" borderId="0" xfId="1" applyNumberFormat="1" applyFill="1"/>
    <xf numFmtId="43" fontId="1" fillId="0" borderId="0" xfId="1"/>
    <xf numFmtId="43" fontId="1" fillId="0" borderId="0" xfId="1" applyNumberFormat="1" applyFont="1" applyFill="1"/>
    <xf numFmtId="43" fontId="1" fillId="0" borderId="0" xfId="1" applyFont="1"/>
    <xf numFmtId="43" fontId="0" fillId="0" borderId="0" xfId="0" applyNumberFormat="1"/>
    <xf numFmtId="0" fontId="5" fillId="0" borderId="0" xfId="0" applyFont="1"/>
    <xf numFmtId="0" fontId="1" fillId="0" borderId="0" xfId="0" quotePrefix="1" applyFont="1" applyFill="1" applyAlignment="1">
      <alignment horizontal="center" wrapText="1"/>
    </xf>
    <xf numFmtId="167" fontId="0" fillId="0" borderId="0" xfId="6" applyNumberFormat="1" applyFont="1"/>
    <xf numFmtId="0" fontId="7" fillId="0" borderId="0" xfId="0" applyFont="1"/>
    <xf numFmtId="4" fontId="0" fillId="0" borderId="0" xfId="0" applyNumberFormat="1"/>
    <xf numFmtId="0" fontId="8" fillId="0" borderId="0" xfId="0" applyFont="1"/>
    <xf numFmtId="0" fontId="9" fillId="0" borderId="0" xfId="0" applyFont="1"/>
    <xf numFmtId="44" fontId="1" fillId="0" borderId="0" xfId="2"/>
    <xf numFmtId="9" fontId="0" fillId="0" borderId="0" xfId="6" applyFont="1"/>
    <xf numFmtId="0" fontId="8" fillId="0" borderId="0" xfId="0" quotePrefix="1" applyFont="1" applyAlignment="1">
      <alignment horizontal="left"/>
    </xf>
    <xf numFmtId="169" fontId="0" fillId="0" borderId="0" xfId="1" applyNumberFormat="1" applyFont="1"/>
    <xf numFmtId="44" fontId="0" fillId="0" borderId="0" xfId="2" applyFont="1"/>
    <xf numFmtId="0" fontId="10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165" fontId="1" fillId="0" borderId="0" xfId="1" applyNumberFormat="1" applyFont="1"/>
    <xf numFmtId="165" fontId="1" fillId="0" borderId="0" xfId="1" applyNumberFormat="1"/>
    <xf numFmtId="166" fontId="0" fillId="0" borderId="0" xfId="1" applyNumberFormat="1" applyFont="1"/>
    <xf numFmtId="43" fontId="0" fillId="0" borderId="0" xfId="1" applyNumberFormat="1" applyFont="1" applyFill="1"/>
    <xf numFmtId="10" fontId="0" fillId="0" borderId="0" xfId="0" applyNumberFormat="1"/>
    <xf numFmtId="0" fontId="8" fillId="0" borderId="0" xfId="3" applyNumberFormat="1" applyFont="1" applyAlignment="1"/>
    <xf numFmtId="0" fontId="7" fillId="0" borderId="0" xfId="5" applyNumberFormat="1" applyFont="1" applyAlignment="1">
      <alignment horizontal="center"/>
    </xf>
    <xf numFmtId="0" fontId="7" fillId="0" borderId="0" xfId="3" applyNumberFormat="1" applyFont="1" applyAlignment="1">
      <alignment horizontal="center"/>
    </xf>
    <xf numFmtId="170" fontId="0" fillId="0" borderId="0" xfId="0" applyNumberFormat="1"/>
    <xf numFmtId="0" fontId="7" fillId="0" borderId="0" xfId="3" quotePrefix="1" applyNumberFormat="1" applyFont="1" applyAlignment="1">
      <alignment horizontal="center"/>
    </xf>
    <xf numFmtId="9" fontId="1" fillId="0" borderId="0" xfId="6"/>
    <xf numFmtId="0" fontId="12" fillId="0" borderId="0" xfId="0" quotePrefix="1" applyFont="1" applyAlignment="1">
      <alignment horizontal="left"/>
    </xf>
    <xf numFmtId="0" fontId="7" fillId="0" borderId="0" xfId="0" quotePrefix="1" applyFont="1" applyAlignment="1">
      <alignment horizontal="left"/>
    </xf>
    <xf numFmtId="168" fontId="0" fillId="0" borderId="0" xfId="0" applyNumberFormat="1"/>
    <xf numFmtId="3" fontId="0" fillId="0" borderId="0" xfId="0" applyNumberFormat="1"/>
    <xf numFmtId="168" fontId="13" fillId="2" borderId="0" xfId="4" applyNumberFormat="1" applyFont="1" applyFill="1" applyAlignment="1"/>
    <xf numFmtId="0" fontId="8" fillId="0" borderId="0" xfId="0" applyFont="1" applyAlignment="1">
      <alignment horizontal="left"/>
    </xf>
    <xf numFmtId="41" fontId="1" fillId="0" borderId="0" xfId="1" applyNumberFormat="1"/>
    <xf numFmtId="164" fontId="2" fillId="0" borderId="0" xfId="0" quotePrefix="1" applyNumberFormat="1" applyFont="1" applyFill="1" applyAlignment="1">
      <alignment horizontal="left"/>
    </xf>
    <xf numFmtId="0" fontId="3" fillId="0" borderId="0" xfId="0" applyFont="1" applyAlignment="1">
      <alignment horizontal="right"/>
    </xf>
    <xf numFmtId="7" fontId="1" fillId="0" borderId="0" xfId="1" applyNumberFormat="1" applyFont="1" applyFill="1"/>
    <xf numFmtId="7" fontId="1" fillId="0" borderId="0" xfId="1" applyNumberFormat="1"/>
    <xf numFmtId="0" fontId="3" fillId="0" borderId="0" xfId="0" applyFont="1" applyAlignment="1">
      <alignment horizontal="left"/>
    </xf>
    <xf numFmtId="171" fontId="0" fillId="0" borderId="0" xfId="0" applyNumberFormat="1"/>
    <xf numFmtId="171" fontId="3" fillId="0" borderId="0" xfId="0" applyNumberFormat="1" applyFont="1"/>
    <xf numFmtId="4" fontId="0" fillId="0" borderId="1" xfId="0" applyNumberFormat="1" applyBorder="1"/>
    <xf numFmtId="4" fontId="3" fillId="0" borderId="0" xfId="0" applyNumberFormat="1" applyFont="1" applyAlignment="1">
      <alignment horizontal="center"/>
    </xf>
    <xf numFmtId="4" fontId="0" fillId="0" borderId="0" xfId="1" applyNumberFormat="1" applyFont="1"/>
    <xf numFmtId="4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1" fillId="0" borderId="0" xfId="6" applyNumberFormat="1"/>
    <xf numFmtId="7" fontId="0" fillId="0" borderId="0" xfId="1" applyNumberFormat="1" applyFont="1" applyFill="1"/>
    <xf numFmtId="7" fontId="0" fillId="0" borderId="0" xfId="1" applyNumberFormat="1" applyFont="1"/>
    <xf numFmtId="44" fontId="0" fillId="0" borderId="0" xfId="0" applyNumberFormat="1"/>
    <xf numFmtId="0" fontId="0" fillId="0" borderId="0" xfId="0" applyFill="1" applyBorder="1"/>
    <xf numFmtId="0" fontId="7" fillId="0" borderId="0" xfId="3" applyNumberFormat="1" applyFont="1" applyAlignment="1">
      <alignment horizontal="left"/>
    </xf>
    <xf numFmtId="41" fontId="7" fillId="0" borderId="0" xfId="1" applyNumberFormat="1" applyFont="1"/>
    <xf numFmtId="9" fontId="1" fillId="0" borderId="0" xfId="1" applyNumberFormat="1"/>
    <xf numFmtId="9" fontId="0" fillId="0" borderId="0" xfId="0" applyNumberFormat="1"/>
    <xf numFmtId="9" fontId="0" fillId="0" borderId="0" xfId="6" applyNumberFormat="1" applyFont="1"/>
    <xf numFmtId="0" fontId="1" fillId="0" borderId="0" xfId="3" applyNumberFormat="1" applyFont="1" applyAlignment="1">
      <alignment horizontal="center"/>
    </xf>
    <xf numFmtId="41" fontId="1" fillId="0" borderId="0" xfId="1" applyNumberFormat="1" applyFont="1"/>
    <xf numFmtId="0" fontId="1" fillId="0" borderId="0" xfId="3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168" fontId="1" fillId="0" borderId="0" xfId="0" applyNumberFormat="1" applyFont="1"/>
    <xf numFmtId="168" fontId="0" fillId="0" borderId="0" xfId="0" applyNumberFormat="1" applyFill="1"/>
    <xf numFmtId="3" fontId="1" fillId="0" borderId="0" xfId="0" applyNumberFormat="1" applyFont="1"/>
    <xf numFmtId="2" fontId="0" fillId="0" borderId="0" xfId="0" applyNumberFormat="1"/>
    <xf numFmtId="0" fontId="1" fillId="0" borderId="0" xfId="3" applyNumberFormat="1" applyFont="1" applyFill="1" applyAlignment="1">
      <alignment horizontal="center"/>
    </xf>
    <xf numFmtId="168" fontId="1" fillId="0" borderId="0" xfId="0" applyNumberFormat="1" applyFont="1" applyFill="1"/>
    <xf numFmtId="4" fontId="0" fillId="0" borderId="0" xfId="0" applyNumberFormat="1" applyFill="1"/>
    <xf numFmtId="17" fontId="1" fillId="0" borderId="0" xfId="0" quotePrefix="1" applyNumberFormat="1" applyFont="1"/>
    <xf numFmtId="0" fontId="1" fillId="0" borderId="0" xfId="0" quotePrefix="1" applyFont="1"/>
    <xf numFmtId="41" fontId="0" fillId="0" borderId="0" xfId="7" applyFont="1"/>
    <xf numFmtId="169" fontId="3" fillId="0" borderId="0" xfId="1" applyNumberFormat="1" applyFont="1" applyAlignment="1">
      <alignment horizontal="center"/>
    </xf>
    <xf numFmtId="43" fontId="3" fillId="0" borderId="0" xfId="1" applyFont="1" applyAlignment="1">
      <alignment horizontal="center"/>
    </xf>
    <xf numFmtId="0" fontId="1" fillId="0" borderId="0" xfId="3" quotePrefix="1" applyNumberFormat="1" applyFont="1" applyFill="1" applyAlignment="1">
      <alignment horizontal="center"/>
    </xf>
  </cellXfs>
  <cellStyles count="8">
    <cellStyle name="Comma" xfId="1" builtinId="3"/>
    <cellStyle name="Comma [0]" xfId="7" builtinId="6"/>
    <cellStyle name="Currency" xfId="2" builtinId="4"/>
    <cellStyle name="Normal" xfId="0" builtinId="0"/>
    <cellStyle name="Normal_Five Year Total" xfId="3"/>
    <cellStyle name="Normal_FY01_02" xfId="4"/>
    <cellStyle name="Normal_Ten Year Total" xfId="5"/>
    <cellStyle name="Percent" xfId="6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99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hartsheet" Target="chartsheets/sheet8.xml"/><Relationship Id="rId18" Type="http://schemas.openxmlformats.org/officeDocument/2006/relationships/worksheet" Target="worksheets/sheet8.xml"/><Relationship Id="rId26" Type="http://schemas.openxmlformats.org/officeDocument/2006/relationships/calcChain" Target="calcChain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10.xml"/><Relationship Id="rId7" Type="http://schemas.openxmlformats.org/officeDocument/2006/relationships/chartsheet" Target="chartsheets/sheet4.xml"/><Relationship Id="rId12" Type="http://schemas.openxmlformats.org/officeDocument/2006/relationships/chartsheet" Target="chartsheets/sheet7.xml"/><Relationship Id="rId17" Type="http://schemas.openxmlformats.org/officeDocument/2006/relationships/chartsheet" Target="chartsheets/sheet10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6" Type="http://schemas.openxmlformats.org/officeDocument/2006/relationships/worksheet" Target="worksheets/sheet7.xml"/><Relationship Id="rId20" Type="http://schemas.openxmlformats.org/officeDocument/2006/relationships/worksheet" Target="work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5.xml"/><Relationship Id="rId24" Type="http://schemas.openxmlformats.org/officeDocument/2006/relationships/styles" Target="styles.xml"/><Relationship Id="rId5" Type="http://schemas.openxmlformats.org/officeDocument/2006/relationships/chartsheet" Target="chartsheets/sheet3.xml"/><Relationship Id="rId15" Type="http://schemas.openxmlformats.org/officeDocument/2006/relationships/chartsheet" Target="chartsheets/sheet9.xml"/><Relationship Id="rId23" Type="http://schemas.openxmlformats.org/officeDocument/2006/relationships/theme" Target="theme/theme1.xml"/><Relationship Id="rId10" Type="http://schemas.openxmlformats.org/officeDocument/2006/relationships/chartsheet" Target="chartsheets/sheet6.xml"/><Relationship Id="rId19" Type="http://schemas.openxmlformats.org/officeDocument/2006/relationships/chartsheet" Target="chartsheets/sheet11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5.xml"/><Relationship Id="rId14" Type="http://schemas.openxmlformats.org/officeDocument/2006/relationships/worksheet" Target="worksheets/sheet6.xml"/><Relationship Id="rId22" Type="http://schemas.openxmlformats.org/officeDocument/2006/relationships/worksheet" Target="worksheets/sheet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Cash Receipts 
</a:t>
            </a:r>
          </a:p>
        </c:rich>
      </c:tx>
      <c:layout>
        <c:manualLayout>
          <c:xMode val="edge"/>
          <c:yMode val="edge"/>
          <c:x val="0.40597014925373132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44278606965174"/>
          <c:y val="0.1646586345381526"/>
          <c:w val="0.87860696517412962"/>
          <c:h val="0.70950468540829992"/>
        </c:manualLayout>
      </c:layout>
      <c:barChart>
        <c:barDir val="col"/>
        <c:grouping val="stacked"/>
        <c:varyColors val="0"/>
        <c:ser>
          <c:idx val="1"/>
          <c:order val="0"/>
          <c:tx>
            <c:v>Royalty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Table'!$A$5:$A$47</c15:sqref>
                  </c15:fullRef>
                </c:ext>
              </c:extLst>
              <c:f>'Historical Cash Receipts Table'!$A$14:$A$47</c:f>
              <c:strCache>
                <c:ptCount val="34"/>
                <c:pt idx="0">
                  <c:v>FY 89-90</c:v>
                </c:pt>
                <c:pt idx="1">
                  <c:v>FY 90-91</c:v>
                </c:pt>
                <c:pt idx="2">
                  <c:v>FY 91-92</c:v>
                </c:pt>
                <c:pt idx="3">
                  <c:v>FY 92-93</c:v>
                </c:pt>
                <c:pt idx="4">
                  <c:v>FY 93-94</c:v>
                </c:pt>
                <c:pt idx="5">
                  <c:v>FY 94-95</c:v>
                </c:pt>
                <c:pt idx="6">
                  <c:v>FY 95-96</c:v>
                </c:pt>
                <c:pt idx="7">
                  <c:v>FY 96-97</c:v>
                </c:pt>
                <c:pt idx="8">
                  <c:v>FY 97-98</c:v>
                </c:pt>
                <c:pt idx="9">
                  <c:v>FY 98-99</c:v>
                </c:pt>
                <c:pt idx="10">
                  <c:v>FY 99-00</c:v>
                </c:pt>
                <c:pt idx="11">
                  <c:v>FY 00-01</c:v>
                </c:pt>
                <c:pt idx="12">
                  <c:v>FY 01-02</c:v>
                </c:pt>
                <c:pt idx="13">
                  <c:v>FY 02-03</c:v>
                </c:pt>
                <c:pt idx="14">
                  <c:v>FY 03-04</c:v>
                </c:pt>
                <c:pt idx="15">
                  <c:v>FY 04-05</c:v>
                </c:pt>
                <c:pt idx="16">
                  <c:v>FY 05-06 </c:v>
                </c:pt>
                <c:pt idx="17">
                  <c:v>FY 06-07 </c:v>
                </c:pt>
                <c:pt idx="18">
                  <c:v>FY 07-08 </c:v>
                </c:pt>
                <c:pt idx="19">
                  <c:v>FY 08-09</c:v>
                </c:pt>
                <c:pt idx="20">
                  <c:v>FY 09-10</c:v>
                </c:pt>
                <c:pt idx="21">
                  <c:v>FY 10-11</c:v>
                </c:pt>
                <c:pt idx="22">
                  <c:v>FY 11-12</c:v>
                </c:pt>
                <c:pt idx="23">
                  <c:v>FY 12-13</c:v>
                </c:pt>
                <c:pt idx="24">
                  <c:v>FY 13-14 </c:v>
                </c:pt>
                <c:pt idx="25">
                  <c:v>FY 14-15</c:v>
                </c:pt>
                <c:pt idx="26">
                  <c:v>FY 15-16</c:v>
                </c:pt>
                <c:pt idx="27">
                  <c:v>FY 16-17</c:v>
                </c:pt>
                <c:pt idx="28">
                  <c:v>FY 17-18</c:v>
                </c:pt>
                <c:pt idx="29">
                  <c:v>FY 18-19 </c:v>
                </c:pt>
                <c:pt idx="30">
                  <c:v>FY 19-20</c:v>
                </c:pt>
                <c:pt idx="31">
                  <c:v>FY 20-21</c:v>
                </c:pt>
                <c:pt idx="32">
                  <c:v>FY 21-22</c:v>
                </c:pt>
                <c:pt idx="33">
                  <c:v>FY 22-23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Table'!$C$5:$C$47</c15:sqref>
                  </c15:fullRef>
                </c:ext>
              </c:extLst>
              <c:f>'Historical Cash Receipts Table'!$C$14:$C$47</c:f>
              <c:numCache>
                <c:formatCode>"$"#,##0</c:formatCode>
                <c:ptCount val="34"/>
                <c:pt idx="0">
                  <c:v>206720056.34</c:v>
                </c:pt>
                <c:pt idx="1">
                  <c:v>253746520.30000004</c:v>
                </c:pt>
                <c:pt idx="2">
                  <c:v>209901053.72</c:v>
                </c:pt>
                <c:pt idx="3">
                  <c:v>261813228.09000003</c:v>
                </c:pt>
                <c:pt idx="4">
                  <c:v>366476927.21999997</c:v>
                </c:pt>
                <c:pt idx="5">
                  <c:v>246335062.76999998</c:v>
                </c:pt>
                <c:pt idx="6">
                  <c:v>278760460.56</c:v>
                </c:pt>
                <c:pt idx="7">
                  <c:v>295576019.97000003</c:v>
                </c:pt>
                <c:pt idx="8">
                  <c:v>246741066.69999996</c:v>
                </c:pt>
                <c:pt idx="9">
                  <c:v>178424388.19999999</c:v>
                </c:pt>
                <c:pt idx="10">
                  <c:v>242898370.71599999</c:v>
                </c:pt>
                <c:pt idx="11">
                  <c:v>435407994.42999995</c:v>
                </c:pt>
                <c:pt idx="12">
                  <c:v>313406687.61999995</c:v>
                </c:pt>
                <c:pt idx="13">
                  <c:v>374872047.47999996</c:v>
                </c:pt>
                <c:pt idx="14">
                  <c:v>411350276.64999998</c:v>
                </c:pt>
                <c:pt idx="15">
                  <c:v>459982044.53999996</c:v>
                </c:pt>
                <c:pt idx="16">
                  <c:v>443298720.10000002</c:v>
                </c:pt>
                <c:pt idx="17">
                  <c:v>522453427</c:v>
                </c:pt>
                <c:pt idx="18">
                  <c:v>693034893.25000012</c:v>
                </c:pt>
                <c:pt idx="19">
                  <c:v>684405483.46000004</c:v>
                </c:pt>
                <c:pt idx="20">
                  <c:v>420718802</c:v>
                </c:pt>
                <c:pt idx="21">
                  <c:v>501602312</c:v>
                </c:pt>
                <c:pt idx="22">
                  <c:v>598011946</c:v>
                </c:pt>
                <c:pt idx="23">
                  <c:v>535801788.35000002</c:v>
                </c:pt>
                <c:pt idx="24">
                  <c:v>560690609.86000001</c:v>
                </c:pt>
                <c:pt idx="25">
                  <c:v>432915448.62</c:v>
                </c:pt>
                <c:pt idx="26">
                  <c:v>210979424.09000003</c:v>
                </c:pt>
                <c:pt idx="27">
                  <c:v>205204152.16999999</c:v>
                </c:pt>
                <c:pt idx="28">
                  <c:v>195635760.81999999</c:v>
                </c:pt>
                <c:pt idx="29">
                  <c:v>220044711.69</c:v>
                </c:pt>
                <c:pt idx="30">
                  <c:v>158625538.17000002</c:v>
                </c:pt>
                <c:pt idx="31">
                  <c:v>104529309.23999999</c:v>
                </c:pt>
                <c:pt idx="32">
                  <c:v>190982058.47999996</c:v>
                </c:pt>
                <c:pt idx="33">
                  <c:v>307541459.28000003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FD-486B-AC16-80D6BAAD9DF3}"/>
            </c:ext>
          </c:extLst>
        </c:ser>
        <c:ser>
          <c:idx val="2"/>
          <c:order val="1"/>
          <c:tx>
            <c:v>Leasehold Payments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Table'!$A$5:$A$47</c15:sqref>
                  </c15:fullRef>
                </c:ext>
              </c:extLst>
              <c:f>'Historical Cash Receipts Table'!$A$14:$A$47</c:f>
              <c:strCache>
                <c:ptCount val="34"/>
                <c:pt idx="0">
                  <c:v>FY 89-90</c:v>
                </c:pt>
                <c:pt idx="1">
                  <c:v>FY 90-91</c:v>
                </c:pt>
                <c:pt idx="2">
                  <c:v>FY 91-92</c:v>
                </c:pt>
                <c:pt idx="3">
                  <c:v>FY 92-93</c:v>
                </c:pt>
                <c:pt idx="4">
                  <c:v>FY 93-94</c:v>
                </c:pt>
                <c:pt idx="5">
                  <c:v>FY 94-95</c:v>
                </c:pt>
                <c:pt idx="6">
                  <c:v>FY 95-96</c:v>
                </c:pt>
                <c:pt idx="7">
                  <c:v>FY 96-97</c:v>
                </c:pt>
                <c:pt idx="8">
                  <c:v>FY 97-98</c:v>
                </c:pt>
                <c:pt idx="9">
                  <c:v>FY 98-99</c:v>
                </c:pt>
                <c:pt idx="10">
                  <c:v>FY 99-00</c:v>
                </c:pt>
                <c:pt idx="11">
                  <c:v>FY 00-01</c:v>
                </c:pt>
                <c:pt idx="12">
                  <c:v>FY 01-02</c:v>
                </c:pt>
                <c:pt idx="13">
                  <c:v>FY 02-03</c:v>
                </c:pt>
                <c:pt idx="14">
                  <c:v>FY 03-04</c:v>
                </c:pt>
                <c:pt idx="15">
                  <c:v>FY 04-05</c:v>
                </c:pt>
                <c:pt idx="16">
                  <c:v>FY 05-06 </c:v>
                </c:pt>
                <c:pt idx="17">
                  <c:v>FY 06-07 </c:v>
                </c:pt>
                <c:pt idx="18">
                  <c:v>FY 07-08 </c:v>
                </c:pt>
                <c:pt idx="19">
                  <c:v>FY 08-09</c:v>
                </c:pt>
                <c:pt idx="20">
                  <c:v>FY 09-10</c:v>
                </c:pt>
                <c:pt idx="21">
                  <c:v>FY 10-11</c:v>
                </c:pt>
                <c:pt idx="22">
                  <c:v>FY 11-12</c:v>
                </c:pt>
                <c:pt idx="23">
                  <c:v>FY 12-13</c:v>
                </c:pt>
                <c:pt idx="24">
                  <c:v>FY 13-14 </c:v>
                </c:pt>
                <c:pt idx="25">
                  <c:v>FY 14-15</c:v>
                </c:pt>
                <c:pt idx="26">
                  <c:v>FY 15-16</c:v>
                </c:pt>
                <c:pt idx="27">
                  <c:v>FY 16-17</c:v>
                </c:pt>
                <c:pt idx="28">
                  <c:v>FY 17-18</c:v>
                </c:pt>
                <c:pt idx="29">
                  <c:v>FY 18-19 </c:v>
                </c:pt>
                <c:pt idx="30">
                  <c:v>FY 19-20</c:v>
                </c:pt>
                <c:pt idx="31">
                  <c:v>FY 20-21</c:v>
                </c:pt>
                <c:pt idx="32">
                  <c:v>FY 21-22</c:v>
                </c:pt>
                <c:pt idx="33">
                  <c:v>FY 22-23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Table'!$D$5:$D$47</c15:sqref>
                  </c15:fullRef>
                </c:ext>
              </c:extLst>
              <c:f>'Historical Cash Receipts Table'!$D$14:$D$47</c:f>
              <c:numCache>
                <c:formatCode>"$"#,##0</c:formatCode>
                <c:ptCount val="34"/>
                <c:pt idx="0">
                  <c:v>9269142.9600000009</c:v>
                </c:pt>
                <c:pt idx="1">
                  <c:v>9211891.129999999</c:v>
                </c:pt>
                <c:pt idx="2">
                  <c:v>7311704.3100000005</c:v>
                </c:pt>
                <c:pt idx="3">
                  <c:v>4740303.3600000003</c:v>
                </c:pt>
                <c:pt idx="4">
                  <c:v>4991838.2300000004</c:v>
                </c:pt>
                <c:pt idx="5">
                  <c:v>7203636.4499999993</c:v>
                </c:pt>
                <c:pt idx="6">
                  <c:v>14298740.42</c:v>
                </c:pt>
                <c:pt idx="7">
                  <c:v>22314559.879999999</c:v>
                </c:pt>
                <c:pt idx="8">
                  <c:v>29645526.579999998</c:v>
                </c:pt>
                <c:pt idx="9">
                  <c:v>21074412.460000001</c:v>
                </c:pt>
                <c:pt idx="10">
                  <c:v>15915900.52</c:v>
                </c:pt>
                <c:pt idx="11">
                  <c:v>12663749.120000001</c:v>
                </c:pt>
                <c:pt idx="12">
                  <c:v>16272288.359999999</c:v>
                </c:pt>
                <c:pt idx="13">
                  <c:v>14874074.649999999</c:v>
                </c:pt>
                <c:pt idx="14">
                  <c:v>13474503.300000003</c:v>
                </c:pt>
                <c:pt idx="15">
                  <c:v>13769853.57</c:v>
                </c:pt>
                <c:pt idx="16">
                  <c:v>18494328.27</c:v>
                </c:pt>
                <c:pt idx="17">
                  <c:v>25057910</c:v>
                </c:pt>
                <c:pt idx="18">
                  <c:v>29820734.539999999</c:v>
                </c:pt>
                <c:pt idx="19">
                  <c:v>21853067.02</c:v>
                </c:pt>
                <c:pt idx="20">
                  <c:v>26049541.710000001</c:v>
                </c:pt>
                <c:pt idx="21">
                  <c:v>22735393.390000001</c:v>
                </c:pt>
                <c:pt idx="22">
                  <c:v>16850803.66</c:v>
                </c:pt>
                <c:pt idx="23">
                  <c:v>17837245.760000002</c:v>
                </c:pt>
                <c:pt idx="24">
                  <c:v>14367830.33</c:v>
                </c:pt>
                <c:pt idx="25">
                  <c:v>14535051.689999999</c:v>
                </c:pt>
                <c:pt idx="26">
                  <c:v>4105912.15</c:v>
                </c:pt>
                <c:pt idx="27">
                  <c:v>2664306.15</c:v>
                </c:pt>
                <c:pt idx="28">
                  <c:v>1510549.1</c:v>
                </c:pt>
                <c:pt idx="29">
                  <c:v>1394617.2799999998</c:v>
                </c:pt>
                <c:pt idx="30">
                  <c:v>4347517.3600000003</c:v>
                </c:pt>
                <c:pt idx="31">
                  <c:v>3649698.8</c:v>
                </c:pt>
                <c:pt idx="32">
                  <c:v>5358171.6399999997</c:v>
                </c:pt>
                <c:pt idx="33">
                  <c:v>1887130.764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FD-486B-AC16-80D6BAAD9DF3}"/>
            </c:ext>
          </c:extLst>
        </c:ser>
        <c:ser>
          <c:idx val="3"/>
          <c:order val="2"/>
          <c:tx>
            <c:v>Interest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Table'!$A$5:$A$47</c15:sqref>
                  </c15:fullRef>
                </c:ext>
              </c:extLst>
              <c:f>'Historical Cash Receipts Table'!$A$14:$A$47</c:f>
              <c:strCache>
                <c:ptCount val="34"/>
                <c:pt idx="0">
                  <c:v>FY 89-90</c:v>
                </c:pt>
                <c:pt idx="1">
                  <c:v>FY 90-91</c:v>
                </c:pt>
                <c:pt idx="2">
                  <c:v>FY 91-92</c:v>
                </c:pt>
                <c:pt idx="3">
                  <c:v>FY 92-93</c:v>
                </c:pt>
                <c:pt idx="4">
                  <c:v>FY 93-94</c:v>
                </c:pt>
                <c:pt idx="5">
                  <c:v>FY 94-95</c:v>
                </c:pt>
                <c:pt idx="6">
                  <c:v>FY 95-96</c:v>
                </c:pt>
                <c:pt idx="7">
                  <c:v>FY 96-97</c:v>
                </c:pt>
                <c:pt idx="8">
                  <c:v>FY 97-98</c:v>
                </c:pt>
                <c:pt idx="9">
                  <c:v>FY 98-99</c:v>
                </c:pt>
                <c:pt idx="10">
                  <c:v>FY 99-00</c:v>
                </c:pt>
                <c:pt idx="11">
                  <c:v>FY 00-01</c:v>
                </c:pt>
                <c:pt idx="12">
                  <c:v>FY 01-02</c:v>
                </c:pt>
                <c:pt idx="13">
                  <c:v>FY 02-03</c:v>
                </c:pt>
                <c:pt idx="14">
                  <c:v>FY 03-04</c:v>
                </c:pt>
                <c:pt idx="15">
                  <c:v>FY 04-05</c:v>
                </c:pt>
                <c:pt idx="16">
                  <c:v>FY 05-06 </c:v>
                </c:pt>
                <c:pt idx="17">
                  <c:v>FY 06-07 </c:v>
                </c:pt>
                <c:pt idx="18">
                  <c:v>FY 07-08 </c:v>
                </c:pt>
                <c:pt idx="19">
                  <c:v>FY 08-09</c:v>
                </c:pt>
                <c:pt idx="20">
                  <c:v>FY 09-10</c:v>
                </c:pt>
                <c:pt idx="21">
                  <c:v>FY 10-11</c:v>
                </c:pt>
                <c:pt idx="22">
                  <c:v>FY 11-12</c:v>
                </c:pt>
                <c:pt idx="23">
                  <c:v>FY 12-13</c:v>
                </c:pt>
                <c:pt idx="24">
                  <c:v>FY 13-14 </c:v>
                </c:pt>
                <c:pt idx="25">
                  <c:v>FY 14-15</c:v>
                </c:pt>
                <c:pt idx="26">
                  <c:v>FY 15-16</c:v>
                </c:pt>
                <c:pt idx="27">
                  <c:v>FY 16-17</c:v>
                </c:pt>
                <c:pt idx="28">
                  <c:v>FY 17-18</c:v>
                </c:pt>
                <c:pt idx="29">
                  <c:v>FY 18-19 </c:v>
                </c:pt>
                <c:pt idx="30">
                  <c:v>FY 19-20</c:v>
                </c:pt>
                <c:pt idx="31">
                  <c:v>FY 20-21</c:v>
                </c:pt>
                <c:pt idx="32">
                  <c:v>FY 21-22</c:v>
                </c:pt>
                <c:pt idx="33">
                  <c:v>FY 22-23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Table'!$E$5:$E$47</c15:sqref>
                  </c15:fullRef>
                </c:ext>
              </c:extLst>
              <c:f>'Historical Cash Receipts Table'!$E$14:$E$47</c:f>
              <c:numCache>
                <c:formatCode>"$"#,##0</c:formatCode>
                <c:ptCount val="34"/>
                <c:pt idx="0">
                  <c:v>3222195.18</c:v>
                </c:pt>
                <c:pt idx="1">
                  <c:v>5203730.41</c:v>
                </c:pt>
                <c:pt idx="2">
                  <c:v>3921210.6</c:v>
                </c:pt>
                <c:pt idx="3">
                  <c:v>13900890.319999998</c:v>
                </c:pt>
                <c:pt idx="4">
                  <c:v>4217741.2</c:v>
                </c:pt>
                <c:pt idx="5">
                  <c:v>3218058.11</c:v>
                </c:pt>
                <c:pt idx="6">
                  <c:v>4561044.88</c:v>
                </c:pt>
                <c:pt idx="7">
                  <c:v>4249292.7</c:v>
                </c:pt>
                <c:pt idx="8">
                  <c:v>2740889.08</c:v>
                </c:pt>
                <c:pt idx="9">
                  <c:v>2531361.04</c:v>
                </c:pt>
                <c:pt idx="10">
                  <c:v>1091751.96</c:v>
                </c:pt>
                <c:pt idx="11">
                  <c:v>2842244.04</c:v>
                </c:pt>
                <c:pt idx="12">
                  <c:v>10490957.23</c:v>
                </c:pt>
                <c:pt idx="13">
                  <c:v>21524326.16</c:v>
                </c:pt>
                <c:pt idx="14">
                  <c:v>4304884.8</c:v>
                </c:pt>
                <c:pt idx="15">
                  <c:v>43902608</c:v>
                </c:pt>
                <c:pt idx="16">
                  <c:v>3910045.65</c:v>
                </c:pt>
                <c:pt idx="17">
                  <c:v>1335183</c:v>
                </c:pt>
                <c:pt idx="18">
                  <c:v>2322080.66</c:v>
                </c:pt>
                <c:pt idx="19">
                  <c:v>1581618</c:v>
                </c:pt>
                <c:pt idx="20">
                  <c:v>3612904</c:v>
                </c:pt>
                <c:pt idx="21">
                  <c:v>3725864</c:v>
                </c:pt>
                <c:pt idx="22">
                  <c:v>2921848</c:v>
                </c:pt>
                <c:pt idx="23">
                  <c:v>3539485</c:v>
                </c:pt>
                <c:pt idx="24">
                  <c:v>2272946</c:v>
                </c:pt>
                <c:pt idx="25">
                  <c:v>575241</c:v>
                </c:pt>
                <c:pt idx="26">
                  <c:v>982259</c:v>
                </c:pt>
                <c:pt idx="27">
                  <c:v>1407837</c:v>
                </c:pt>
                <c:pt idx="28">
                  <c:v>653161.81000000006</c:v>
                </c:pt>
                <c:pt idx="29">
                  <c:v>442926</c:v>
                </c:pt>
                <c:pt idx="30">
                  <c:v>1165853</c:v>
                </c:pt>
                <c:pt idx="31">
                  <c:v>611828</c:v>
                </c:pt>
                <c:pt idx="32">
                  <c:v>3437361</c:v>
                </c:pt>
                <c:pt idx="33">
                  <c:v>2094051.5999999999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FD-486B-AC16-80D6BAAD9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055872"/>
        <c:axId val="121065856"/>
      </c:barChart>
      <c:catAx>
        <c:axId val="12105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6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065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5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124378109452736"/>
          <c:y val="0.96251673360107093"/>
          <c:w val="0.35820895522388196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Oil Production 
</a:t>
            </a:r>
          </a:p>
        </c:rich>
      </c:tx>
      <c:layout>
        <c:manualLayout>
          <c:xMode val="edge"/>
          <c:yMode val="edge"/>
          <c:x val="0.4069651741293544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8308457711462"/>
          <c:y val="0.1646586345381526"/>
          <c:w val="0.8666666666666667"/>
          <c:h val="0.6278447121820645"/>
        </c:manualLayout>
      </c:layout>
      <c:barChart>
        <c:barDir val="col"/>
        <c:grouping val="stacked"/>
        <c:varyColors val="0"/>
        <c:ser>
          <c:idx val="0"/>
          <c:order val="0"/>
          <c:tx>
            <c:v>Oil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Oil Production'!$A$5:$A$45</c15:sqref>
                  </c15:fullRef>
                </c:ext>
              </c:extLst>
              <c:f>'Historical Oil Production'!$A$12:$A$45</c:f>
              <c:strCache>
                <c:ptCount val="34"/>
                <c:pt idx="0">
                  <c:v>FY 89-90</c:v>
                </c:pt>
                <c:pt idx="1">
                  <c:v>FY 90-91</c:v>
                </c:pt>
                <c:pt idx="2">
                  <c:v>FY 91-92</c:v>
                </c:pt>
                <c:pt idx="3">
                  <c:v>FY 92-93</c:v>
                </c:pt>
                <c:pt idx="4">
                  <c:v>FY 93-94</c:v>
                </c:pt>
                <c:pt idx="5">
                  <c:v>FY 94-95</c:v>
                </c:pt>
                <c:pt idx="6">
                  <c:v>FY 95-96</c:v>
                </c:pt>
                <c:pt idx="7">
                  <c:v>FY 96-97</c:v>
                </c:pt>
                <c:pt idx="8">
                  <c:v>FY 97-98</c:v>
                </c:pt>
                <c:pt idx="9">
                  <c:v>FY 98-99</c:v>
                </c:pt>
                <c:pt idx="10">
                  <c:v>FY 99-00</c:v>
                </c:pt>
                <c:pt idx="11">
                  <c:v>FY 00-01</c:v>
                </c:pt>
                <c:pt idx="12">
                  <c:v>FY 01-02</c:v>
                </c:pt>
                <c:pt idx="13">
                  <c:v>FY 02-03</c:v>
                </c:pt>
                <c:pt idx="14">
                  <c:v>FY 03-04</c:v>
                </c:pt>
                <c:pt idx="15">
                  <c:v>FY 04-05</c:v>
                </c:pt>
                <c:pt idx="16">
                  <c:v>FY 05-06 </c:v>
                </c:pt>
                <c:pt idx="17">
                  <c:v>FY 06-07 </c:v>
                </c:pt>
                <c:pt idx="18">
                  <c:v>FY 07-08</c:v>
                </c:pt>
                <c:pt idx="19">
                  <c:v>FY 08-09</c:v>
                </c:pt>
                <c:pt idx="20">
                  <c:v>FY 09-10</c:v>
                </c:pt>
                <c:pt idx="21">
                  <c:v>FY 10-11</c:v>
                </c:pt>
                <c:pt idx="22">
                  <c:v>FY 11-12 </c:v>
                </c:pt>
                <c:pt idx="23">
                  <c:v>FY 12-13 </c:v>
                </c:pt>
                <c:pt idx="24">
                  <c:v>FY 13-14</c:v>
                </c:pt>
                <c:pt idx="25">
                  <c:v>FY 14-15</c:v>
                </c:pt>
                <c:pt idx="26">
                  <c:v>FY 15-16</c:v>
                </c:pt>
                <c:pt idx="27">
                  <c:v>FY 16-17 </c:v>
                </c:pt>
                <c:pt idx="28">
                  <c:v>FY 17-18 </c:v>
                </c:pt>
                <c:pt idx="29">
                  <c:v>FY 18-19 </c:v>
                </c:pt>
                <c:pt idx="30">
                  <c:v>FY 19-20</c:v>
                </c:pt>
                <c:pt idx="31">
                  <c:v>FY 20-21</c:v>
                </c:pt>
                <c:pt idx="32">
                  <c:v>FY 21-22 </c:v>
                </c:pt>
                <c:pt idx="33">
                  <c:v>FY 22-23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Oil Production'!$B$5:$B$45</c15:sqref>
                  </c15:fullRef>
                </c:ext>
              </c:extLst>
              <c:f>'Historical Oil Production'!$B$12:$B$45</c:f>
              <c:numCache>
                <c:formatCode>#,##0</c:formatCode>
                <c:ptCount val="34"/>
                <c:pt idx="0">
                  <c:v>6925936.5634457339</c:v>
                </c:pt>
                <c:pt idx="1">
                  <c:v>7131084.331709899</c:v>
                </c:pt>
                <c:pt idx="2">
                  <c:v>7112144.0488933073</c:v>
                </c:pt>
                <c:pt idx="3">
                  <c:v>6782359.2097106185</c:v>
                </c:pt>
                <c:pt idx="4">
                  <c:v>6621211.5727085434</c:v>
                </c:pt>
                <c:pt idx="5">
                  <c:v>6309035.978864219</c:v>
                </c:pt>
                <c:pt idx="6">
                  <c:v>6418022.8556332234</c:v>
                </c:pt>
                <c:pt idx="7">
                  <c:v>6653990.0527916662</c:v>
                </c:pt>
                <c:pt idx="8">
                  <c:v>6561423.5097443676</c:v>
                </c:pt>
                <c:pt idx="9">
                  <c:v>6485580.5344475303</c:v>
                </c:pt>
                <c:pt idx="10">
                  <c:v>6264809.8164494829</c:v>
                </c:pt>
                <c:pt idx="11">
                  <c:v>7073882.505012962</c:v>
                </c:pt>
                <c:pt idx="12">
                  <c:v>5670119.6093260916</c:v>
                </c:pt>
                <c:pt idx="13">
                  <c:v>4747874.577319243</c:v>
                </c:pt>
                <c:pt idx="14">
                  <c:v>4790574.2462347019</c:v>
                </c:pt>
                <c:pt idx="15">
                  <c:v>4065743.9443958541</c:v>
                </c:pt>
                <c:pt idx="16">
                  <c:v>2766634.6752477516</c:v>
                </c:pt>
                <c:pt idx="17">
                  <c:v>4291643.8739377279</c:v>
                </c:pt>
                <c:pt idx="18">
                  <c:v>4657678.4031960228</c:v>
                </c:pt>
                <c:pt idx="19">
                  <c:v>3948092.360134196</c:v>
                </c:pt>
                <c:pt idx="20">
                  <c:v>3997797.6228501797</c:v>
                </c:pt>
                <c:pt idx="21">
                  <c:v>3909954.2236160384</c:v>
                </c:pt>
                <c:pt idx="22">
                  <c:v>3971829.0966104185</c:v>
                </c:pt>
                <c:pt idx="23">
                  <c:v>3936345.796850516</c:v>
                </c:pt>
                <c:pt idx="24">
                  <c:v>3901946.9768204517</c:v>
                </c:pt>
                <c:pt idx="25">
                  <c:v>3683982.0385971554</c:v>
                </c:pt>
                <c:pt idx="26">
                  <c:v>3217265.7163276388</c:v>
                </c:pt>
                <c:pt idx="27">
                  <c:v>2707846.0817636354</c:v>
                </c:pt>
                <c:pt idx="28">
                  <c:v>2451229.6411647568</c:v>
                </c:pt>
                <c:pt idx="29">
                  <c:v>2503024.088233755</c:v>
                </c:pt>
                <c:pt idx="30">
                  <c:v>2203128.3044754132</c:v>
                </c:pt>
                <c:pt idx="31">
                  <c:v>1610387.5469317022</c:v>
                </c:pt>
                <c:pt idx="32">
                  <c:v>1503158.037308973</c:v>
                </c:pt>
                <c:pt idx="33">
                  <c:v>1710063.3007666427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C-40B3-A50B-C8EAB4ED9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751040"/>
        <c:axId val="121752576"/>
      </c:barChart>
      <c:catAx>
        <c:axId val="1217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75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404283801874177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1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960199004975246"/>
          <c:y val="0.96385542168674765"/>
          <c:w val="0.12636815920398015"/>
          <c:h val="3.3467202141900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Gas Production  
</a:t>
            </a:r>
          </a:p>
        </c:rich>
      </c:tx>
      <c:layout>
        <c:manualLayout>
          <c:xMode val="edge"/>
          <c:yMode val="edge"/>
          <c:x val="0.40199004975124381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34328358209055"/>
          <c:y val="0.1646586345381526"/>
          <c:w val="0.8587064676616939"/>
          <c:h val="0.66398929049531763"/>
        </c:manualLayout>
      </c:layout>
      <c:barChart>
        <c:barDir val="col"/>
        <c:grouping val="stacked"/>
        <c:varyColors val="0"/>
        <c:ser>
          <c:idx val="0"/>
          <c:order val="0"/>
          <c:tx>
            <c:v>Gas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Gas Production'!$A$5:$A$45</c15:sqref>
                  </c15:fullRef>
                </c:ext>
              </c:extLst>
              <c:f>'Historical Gas Production'!$A$12:$A$45</c:f>
              <c:strCache>
                <c:ptCount val="34"/>
                <c:pt idx="0">
                  <c:v>FY 89-90</c:v>
                </c:pt>
                <c:pt idx="1">
                  <c:v>FY 90-91</c:v>
                </c:pt>
                <c:pt idx="2">
                  <c:v>FY 91-92</c:v>
                </c:pt>
                <c:pt idx="3">
                  <c:v>FY 92-93</c:v>
                </c:pt>
                <c:pt idx="4">
                  <c:v>FY 93-94</c:v>
                </c:pt>
                <c:pt idx="5">
                  <c:v>FY 94-95</c:v>
                </c:pt>
                <c:pt idx="6">
                  <c:v>FY 95-96</c:v>
                </c:pt>
                <c:pt idx="7">
                  <c:v>FY 96-97</c:v>
                </c:pt>
                <c:pt idx="8">
                  <c:v>FY 97-98</c:v>
                </c:pt>
                <c:pt idx="9">
                  <c:v>FY 98-99</c:v>
                </c:pt>
                <c:pt idx="10">
                  <c:v>FY 99-00</c:v>
                </c:pt>
                <c:pt idx="11">
                  <c:v>FY 00-01</c:v>
                </c:pt>
                <c:pt idx="12">
                  <c:v>FY 01-02</c:v>
                </c:pt>
                <c:pt idx="13">
                  <c:v>FY 02-03</c:v>
                </c:pt>
                <c:pt idx="14">
                  <c:v>FY 03-04</c:v>
                </c:pt>
                <c:pt idx="15">
                  <c:v>FY 04-05</c:v>
                </c:pt>
                <c:pt idx="16">
                  <c:v>FY 05-06 </c:v>
                </c:pt>
                <c:pt idx="17">
                  <c:v>FY 06-07 </c:v>
                </c:pt>
                <c:pt idx="18">
                  <c:v>FY 07-08</c:v>
                </c:pt>
                <c:pt idx="19">
                  <c:v>FY 08-09</c:v>
                </c:pt>
                <c:pt idx="20">
                  <c:v>FY 09-10</c:v>
                </c:pt>
                <c:pt idx="21">
                  <c:v>FY 10-11</c:v>
                </c:pt>
                <c:pt idx="22">
                  <c:v>FY 11-12 </c:v>
                </c:pt>
                <c:pt idx="23">
                  <c:v>FY 12-13</c:v>
                </c:pt>
                <c:pt idx="24">
                  <c:v>FY 13-14 </c:v>
                </c:pt>
                <c:pt idx="25">
                  <c:v>FY 14-15</c:v>
                </c:pt>
                <c:pt idx="26">
                  <c:v>FY 15-16 </c:v>
                </c:pt>
                <c:pt idx="27">
                  <c:v>FY 16-17</c:v>
                </c:pt>
                <c:pt idx="28">
                  <c:v>FY 17-18 </c:v>
                </c:pt>
                <c:pt idx="29">
                  <c:v>FY 18-19 </c:v>
                </c:pt>
                <c:pt idx="30">
                  <c:v>FY 19-20</c:v>
                </c:pt>
                <c:pt idx="31">
                  <c:v>FY 20-21</c:v>
                </c:pt>
                <c:pt idx="32">
                  <c:v>FY 21-22 </c:v>
                </c:pt>
                <c:pt idx="33">
                  <c:v>FY 22-23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Gas Production'!$B$5:$B$45</c15:sqref>
                  </c15:fullRef>
                </c:ext>
              </c:extLst>
              <c:f>'Historical Gas Production'!$B$12:$B$45</c:f>
              <c:numCache>
                <c:formatCode>#,##0</c:formatCode>
                <c:ptCount val="34"/>
                <c:pt idx="0">
                  <c:v>68771994.91115737</c:v>
                </c:pt>
                <c:pt idx="1">
                  <c:v>63785078.195783503</c:v>
                </c:pt>
                <c:pt idx="2">
                  <c:v>59265714.829273686</c:v>
                </c:pt>
                <c:pt idx="3">
                  <c:v>59631387.290360801</c:v>
                </c:pt>
                <c:pt idx="4">
                  <c:v>55353140.649499409</c:v>
                </c:pt>
                <c:pt idx="5">
                  <c:v>54136350.236402936</c:v>
                </c:pt>
                <c:pt idx="6">
                  <c:v>54136350.236402936</c:v>
                </c:pt>
                <c:pt idx="7">
                  <c:v>60755685.050368488</c:v>
                </c:pt>
                <c:pt idx="8">
                  <c:v>61613141.409440704</c:v>
                </c:pt>
                <c:pt idx="9">
                  <c:v>51729193.636401743</c:v>
                </c:pt>
                <c:pt idx="10">
                  <c:v>55650029.654673278</c:v>
                </c:pt>
                <c:pt idx="11">
                  <c:v>62648530.875703655</c:v>
                </c:pt>
                <c:pt idx="12">
                  <c:v>59989148.046703212</c:v>
                </c:pt>
                <c:pt idx="13">
                  <c:v>53028702.280907445</c:v>
                </c:pt>
                <c:pt idx="14">
                  <c:v>48754276.283570468</c:v>
                </c:pt>
                <c:pt idx="15">
                  <c:v>42369541.040762708</c:v>
                </c:pt>
                <c:pt idx="16">
                  <c:v>33179715.252785228</c:v>
                </c:pt>
                <c:pt idx="17">
                  <c:v>43470928.134891309</c:v>
                </c:pt>
                <c:pt idx="18">
                  <c:v>44928253.862737805</c:v>
                </c:pt>
                <c:pt idx="19">
                  <c:v>42165658.055484265</c:v>
                </c:pt>
                <c:pt idx="20">
                  <c:v>38444906.867455468</c:v>
                </c:pt>
                <c:pt idx="21">
                  <c:v>40420636.856565244</c:v>
                </c:pt>
                <c:pt idx="22">
                  <c:v>42700740.711666331</c:v>
                </c:pt>
                <c:pt idx="23">
                  <c:v>45282939.706044875</c:v>
                </c:pt>
                <c:pt idx="24">
                  <c:v>41097430.265709013</c:v>
                </c:pt>
                <c:pt idx="25">
                  <c:v>38310630.958909631</c:v>
                </c:pt>
                <c:pt idx="26">
                  <c:v>31746959.174913179</c:v>
                </c:pt>
                <c:pt idx="27">
                  <c:v>25124731.997685101</c:v>
                </c:pt>
                <c:pt idx="28">
                  <c:v>20887698.967469852</c:v>
                </c:pt>
                <c:pt idx="29">
                  <c:v>20624871.658922873</c:v>
                </c:pt>
                <c:pt idx="30">
                  <c:v>23614576.08744102</c:v>
                </c:pt>
                <c:pt idx="31">
                  <c:v>22308549.737282109</c:v>
                </c:pt>
                <c:pt idx="32">
                  <c:v>31399697.044268645</c:v>
                </c:pt>
                <c:pt idx="33">
                  <c:v>34537171.01619266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73-4A20-A5E7-D626DB642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901824"/>
        <c:axId val="121903360"/>
      </c:barChart>
      <c:catAx>
        <c:axId val="12190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90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MCF's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64524765729587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761194029850745"/>
          <c:y val="0.96251673360107093"/>
          <c:w val="0.12537313432835817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Royalty Collections by Disposition Month</a:t>
            </a:r>
          </a:p>
        </c:rich>
      </c:tx>
      <c:layout>
        <c:manualLayout>
          <c:xMode val="edge"/>
          <c:yMode val="edge"/>
          <c:x val="0.34029850746268658"/>
          <c:y val="1.94049159120310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39303482587066"/>
          <c:y val="8.6675291073738683E-2"/>
          <c:w val="0.8427860696517413"/>
          <c:h val="0.796895213454080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'Disposition Month'!$B$4</c:f>
              <c:strCache>
                <c:ptCount val="1"/>
                <c:pt idx="0">
                  <c:v>Oil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</c:numCache>
            </c:numRef>
          </c:cat>
          <c:val>
            <c:numRef>
              <c:f>'Disposition Month'!$B$5:$B$18</c:f>
              <c:numCache>
                <c:formatCode>_("$"* #,##0.00_);_("$"* \(#,##0.00\);_("$"* "-"??_);_(@_)</c:formatCode>
                <c:ptCount val="14"/>
                <c:pt idx="0">
                  <c:v>9008524.2300000004</c:v>
                </c:pt>
                <c:pt idx="1">
                  <c:v>9183346.0600000005</c:v>
                </c:pt>
                <c:pt idx="2">
                  <c:v>12643932.92</c:v>
                </c:pt>
                <c:pt idx="3">
                  <c:v>13500149.1</c:v>
                </c:pt>
                <c:pt idx="4">
                  <c:v>14491565.58</c:v>
                </c:pt>
                <c:pt idx="5">
                  <c:v>14512147.960000001</c:v>
                </c:pt>
                <c:pt idx="6">
                  <c:v>13280083.619999999</c:v>
                </c:pt>
                <c:pt idx="7">
                  <c:v>11807457.300000001</c:v>
                </c:pt>
                <c:pt idx="8">
                  <c:v>10017922.18</c:v>
                </c:pt>
                <c:pt idx="9">
                  <c:v>11758615.9</c:v>
                </c:pt>
                <c:pt idx="10">
                  <c:v>10679348.51</c:v>
                </c:pt>
                <c:pt idx="11">
                  <c:v>9425891.2100000009</c:v>
                </c:pt>
                <c:pt idx="12">
                  <c:v>9007442.9499999993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5-4DBE-B579-CAE17F79D3AB}"/>
            </c:ext>
          </c:extLst>
        </c:ser>
        <c:ser>
          <c:idx val="1"/>
          <c:order val="1"/>
          <c:tx>
            <c:strRef>
              <c:f>'Disposition Month'!$C$4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</c:numCache>
            </c:numRef>
          </c:cat>
          <c:val>
            <c:numRef>
              <c:f>'Disposition Month'!$C$5:$C$18</c:f>
              <c:numCache>
                <c:formatCode>_("$"* #,##0.00_);_("$"* \(#,##0.00\);_("$"* "-"??_);_(@_)</c:formatCode>
                <c:ptCount val="14"/>
                <c:pt idx="0">
                  <c:v>7501311.6600000001</c:v>
                </c:pt>
                <c:pt idx="1">
                  <c:v>8433379.3699999992</c:v>
                </c:pt>
                <c:pt idx="2">
                  <c:v>8222084.5199999996</c:v>
                </c:pt>
                <c:pt idx="3">
                  <c:v>10243940.18</c:v>
                </c:pt>
                <c:pt idx="4">
                  <c:v>13651013.93</c:v>
                </c:pt>
                <c:pt idx="5">
                  <c:v>15716558.07</c:v>
                </c:pt>
                <c:pt idx="6">
                  <c:v>12435841.92</c:v>
                </c:pt>
                <c:pt idx="7">
                  <c:v>14432160.82</c:v>
                </c:pt>
                <c:pt idx="8">
                  <c:v>15309289.380000001</c:v>
                </c:pt>
                <c:pt idx="9">
                  <c:v>11232368.08</c:v>
                </c:pt>
                <c:pt idx="10">
                  <c:v>9407579.1199999992</c:v>
                </c:pt>
                <c:pt idx="11">
                  <c:v>10937689.26</c:v>
                </c:pt>
                <c:pt idx="12">
                  <c:v>6480760.4900000002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45-4DBE-B579-CAE17F79D3AB}"/>
            </c:ext>
          </c:extLst>
        </c:ser>
        <c:ser>
          <c:idx val="2"/>
          <c:order val="2"/>
          <c:tx>
            <c:strRef>
              <c:f>'Disposition Month'!$D$4</c:f>
              <c:strCache>
                <c:ptCount val="1"/>
                <c:pt idx="0">
                  <c:v>Plant Products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</c:numCache>
            </c:numRef>
          </c:cat>
          <c:val>
            <c:numRef>
              <c:f>'Disposition Month'!$D$5:$D$18</c:f>
              <c:numCache>
                <c:formatCode>_("$"* #,##0.00_);_("$"* \(#,##0.00\);_("$"* "-"??_);_(@_)</c:formatCode>
                <c:ptCount val="14"/>
                <c:pt idx="0">
                  <c:v>609753.64</c:v>
                </c:pt>
                <c:pt idx="1">
                  <c:v>585055.65</c:v>
                </c:pt>
                <c:pt idx="2">
                  <c:v>918089.57</c:v>
                </c:pt>
                <c:pt idx="3">
                  <c:v>738342.19</c:v>
                </c:pt>
                <c:pt idx="4">
                  <c:v>726892.76</c:v>
                </c:pt>
                <c:pt idx="5">
                  <c:v>705567.35</c:v>
                </c:pt>
                <c:pt idx="6">
                  <c:v>623347.73</c:v>
                </c:pt>
                <c:pt idx="7">
                  <c:v>495786.41</c:v>
                </c:pt>
                <c:pt idx="8">
                  <c:v>460925.4</c:v>
                </c:pt>
                <c:pt idx="9">
                  <c:v>365660.79</c:v>
                </c:pt>
                <c:pt idx="10">
                  <c:v>335077.34000000003</c:v>
                </c:pt>
                <c:pt idx="11">
                  <c:v>227857.89</c:v>
                </c:pt>
                <c:pt idx="12">
                  <c:v>266622.01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45-4DBE-B579-CAE17F79D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483072"/>
        <c:axId val="124484608"/>
      </c:barChart>
      <c:dateAx>
        <c:axId val="1244830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4608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2448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\$* #,##0_);_(\$* \(#,##0\);_(\$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3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5671641791044926"/>
          <c:y val="0.93143596377749027"/>
          <c:w val="0.21592039800995041"/>
          <c:h val="4.398447606727040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Royalty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7407797681816"/>
          <c:y val="0.12275566523150171"/>
          <c:w val="0.88198103266596461"/>
          <c:h val="0.72637517630465465"/>
        </c:manualLayout>
      </c:layout>
      <c:lineChart>
        <c:grouping val="standard"/>
        <c:varyColors val="0"/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Month'!$N$38:$Y$38</c:f>
              <c:numCache>
                <c:formatCode>General</c:formatCode>
                <c:ptCount val="12"/>
                <c:pt idx="0">
                  <c:v>34063382.18</c:v>
                </c:pt>
                <c:pt idx="1">
                  <c:v>30100851.960000001</c:v>
                </c:pt>
                <c:pt idx="2">
                  <c:v>36263825.439999998</c:v>
                </c:pt>
                <c:pt idx="3">
                  <c:v>35920633.380000003</c:v>
                </c:pt>
                <c:pt idx="4">
                  <c:v>34164723.149999999</c:v>
                </c:pt>
                <c:pt idx="5">
                  <c:v>27470921.16</c:v>
                </c:pt>
                <c:pt idx="6">
                  <c:v>30686492.550000001</c:v>
                </c:pt>
                <c:pt idx="7">
                  <c:v>27525786.760000002</c:v>
                </c:pt>
                <c:pt idx="8">
                  <c:v>24636807.690000001</c:v>
                </c:pt>
                <c:pt idx="9">
                  <c:v>32097116.399999999</c:v>
                </c:pt>
                <c:pt idx="10">
                  <c:v>31288007.170000002</c:v>
                </c:pt>
                <c:pt idx="11">
                  <c:v>33595183.899999999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BAA-4ABC-A134-EC74941632A6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Month'!$N$39:$Y$39</c:f>
              <c:numCache>
                <c:formatCode>General</c:formatCode>
                <c:ptCount val="12"/>
                <c:pt idx="0">
                  <c:v>34563914.869999997</c:v>
                </c:pt>
                <c:pt idx="1">
                  <c:v>30747752.140000001</c:v>
                </c:pt>
                <c:pt idx="2">
                  <c:v>33960901.93</c:v>
                </c:pt>
                <c:pt idx="3">
                  <c:v>32330706.640000001</c:v>
                </c:pt>
                <c:pt idx="4">
                  <c:v>32810832.629999999</c:v>
                </c:pt>
                <c:pt idx="5">
                  <c:v>31029316.850000001</c:v>
                </c:pt>
                <c:pt idx="6">
                  <c:v>34233087.259999998</c:v>
                </c:pt>
                <c:pt idx="7">
                  <c:v>35065467.5</c:v>
                </c:pt>
                <c:pt idx="8">
                  <c:v>33322773.25</c:v>
                </c:pt>
                <c:pt idx="9">
                  <c:v>29311046.989999998</c:v>
                </c:pt>
                <c:pt idx="10">
                  <c:v>26832941.850000001</c:v>
                </c:pt>
                <c:pt idx="11">
                  <c:v>29477180.960000001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BAA-4ABC-A134-EC74941632A6}"/>
            </c:ext>
          </c:extLst>
        </c:ser>
        <c:ser>
          <c:idx val="10"/>
          <c:order val="9"/>
          <c:tx>
            <c:strRef>
              <c:f>'Disposition Month'!$M$40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Month'!$N$40:$Y$40</c:f>
              <c:numCache>
                <c:formatCode>General</c:formatCode>
                <c:ptCount val="12"/>
                <c:pt idx="0">
                  <c:v>26784807.079999998</c:v>
                </c:pt>
                <c:pt idx="1">
                  <c:v>26021205.899999999</c:v>
                </c:pt>
                <c:pt idx="2">
                  <c:v>31008115.510000002</c:v>
                </c:pt>
                <c:pt idx="3">
                  <c:v>28415344.27</c:v>
                </c:pt>
                <c:pt idx="4">
                  <c:v>30484326.289999999</c:v>
                </c:pt>
                <c:pt idx="5">
                  <c:v>30753649.829999998</c:v>
                </c:pt>
                <c:pt idx="6">
                  <c:v>29960524.039999999</c:v>
                </c:pt>
                <c:pt idx="7">
                  <c:v>28387618.16</c:v>
                </c:pt>
                <c:pt idx="8">
                  <c:v>26946660.530000001</c:v>
                </c:pt>
                <c:pt idx="9">
                  <c:v>24402972.109999999</c:v>
                </c:pt>
                <c:pt idx="10">
                  <c:v>20879045.390000001</c:v>
                </c:pt>
                <c:pt idx="11">
                  <c:v>17268976.379999999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BAA-4ABC-A134-EC74941632A6}"/>
            </c:ext>
          </c:extLst>
        </c:ser>
        <c:ser>
          <c:idx val="11"/>
          <c:order val="10"/>
          <c:tx>
            <c:strRef>
              <c:f>'Disposition Month'!$M$41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Month'!$N$41:$Y$41</c:f>
              <c:numCache>
                <c:formatCode>General</c:formatCode>
                <c:ptCount val="12"/>
                <c:pt idx="0">
                  <c:v>13001178.310000001</c:v>
                </c:pt>
                <c:pt idx="1">
                  <c:v>12146374.779999999</c:v>
                </c:pt>
                <c:pt idx="2">
                  <c:v>12847770.41</c:v>
                </c:pt>
                <c:pt idx="3">
                  <c:v>14432881.49</c:v>
                </c:pt>
                <c:pt idx="4">
                  <c:v>15842939.710000001</c:v>
                </c:pt>
                <c:pt idx="5">
                  <c:v>15572216.26</c:v>
                </c:pt>
                <c:pt idx="6">
                  <c:v>13223833.869999999</c:v>
                </c:pt>
                <c:pt idx="7">
                  <c:v>11123541.17</c:v>
                </c:pt>
                <c:pt idx="8">
                  <c:v>10761479.02</c:v>
                </c:pt>
                <c:pt idx="9">
                  <c:v>11025391.640000001</c:v>
                </c:pt>
                <c:pt idx="10">
                  <c:v>9316447.3699999992</c:v>
                </c:pt>
                <c:pt idx="11">
                  <c:v>8121714.2300000004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BAA-4ABC-A134-EC74941632A6}"/>
            </c:ext>
          </c:extLst>
        </c:ser>
        <c:ser>
          <c:idx val="12"/>
          <c:order val="11"/>
          <c:tx>
            <c:strRef>
              <c:f>'Disposition Month'!$M$42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Month'!$N$42:$Y$42</c:f>
              <c:numCache>
                <c:formatCode>General</c:formatCode>
                <c:ptCount val="12"/>
                <c:pt idx="0">
                  <c:v>6167918.5599999996</c:v>
                </c:pt>
                <c:pt idx="1">
                  <c:v>6134580.5800000001</c:v>
                </c:pt>
                <c:pt idx="2">
                  <c:v>7968745.5199999996</c:v>
                </c:pt>
                <c:pt idx="3">
                  <c:v>8907698.2200000007</c:v>
                </c:pt>
                <c:pt idx="4">
                  <c:v>10235980.9</c:v>
                </c:pt>
                <c:pt idx="5">
                  <c:v>10656883.550000001</c:v>
                </c:pt>
                <c:pt idx="6">
                  <c:v>9676061.3800000008</c:v>
                </c:pt>
                <c:pt idx="7">
                  <c:v>9463044.8399999999</c:v>
                </c:pt>
                <c:pt idx="8">
                  <c:v>8956859.4399999995</c:v>
                </c:pt>
                <c:pt idx="9">
                  <c:v>10279272.65</c:v>
                </c:pt>
                <c:pt idx="10">
                  <c:v>7970047.4800000004</c:v>
                </c:pt>
                <c:pt idx="11">
                  <c:v>8622734.4499999993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BAA-4ABC-A134-EC74941632A6}"/>
            </c:ext>
          </c:extLst>
        </c:ser>
        <c:ser>
          <c:idx val="13"/>
          <c:order val="12"/>
          <c:tx>
            <c:strRef>
              <c:f>'Disposition Month'!$M$43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Month'!$N$43:$Y$43</c:f>
              <c:numCache>
                <c:formatCode>General</c:formatCode>
                <c:ptCount val="12"/>
                <c:pt idx="0">
                  <c:v>10087503.359999999</c:v>
                </c:pt>
                <c:pt idx="1">
                  <c:v>9136969.3499999996</c:v>
                </c:pt>
                <c:pt idx="2">
                  <c:v>8988359.7599999998</c:v>
                </c:pt>
                <c:pt idx="3">
                  <c:v>9470500.8200000003</c:v>
                </c:pt>
                <c:pt idx="4">
                  <c:v>9702090.2799999993</c:v>
                </c:pt>
                <c:pt idx="5">
                  <c:v>8035164.4000000004</c:v>
                </c:pt>
                <c:pt idx="6">
                  <c:v>8957322.5899999999</c:v>
                </c:pt>
                <c:pt idx="7">
                  <c:v>8869090.4100000001</c:v>
                </c:pt>
                <c:pt idx="8">
                  <c:v>8983138.9700000007</c:v>
                </c:pt>
                <c:pt idx="9">
                  <c:v>8761930.8699999992</c:v>
                </c:pt>
                <c:pt idx="10">
                  <c:v>10468456.449999999</c:v>
                </c:pt>
                <c:pt idx="11">
                  <c:v>11026581.9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BAA-4ABC-A134-EC74941632A6}"/>
            </c:ext>
          </c:extLst>
        </c:ser>
        <c:ser>
          <c:idx val="0"/>
          <c:order val="13"/>
          <c:tx>
            <c:strRef>
              <c:f>'Disposition Month'!$M$44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Month'!$N$44:$Y$44</c:f>
              <c:numCache>
                <c:formatCode>General</c:formatCode>
                <c:ptCount val="12"/>
                <c:pt idx="0">
                  <c:v>11224057.77</c:v>
                </c:pt>
                <c:pt idx="1">
                  <c:v>10310626.630000001</c:v>
                </c:pt>
                <c:pt idx="2">
                  <c:v>11509106.869999999</c:v>
                </c:pt>
                <c:pt idx="3">
                  <c:v>11492779.460000001</c:v>
                </c:pt>
                <c:pt idx="4">
                  <c:v>13119911.68</c:v>
                </c:pt>
                <c:pt idx="5">
                  <c:v>12348387.039999999</c:v>
                </c:pt>
                <c:pt idx="6">
                  <c:v>13914517.960000001</c:v>
                </c:pt>
                <c:pt idx="7">
                  <c:v>12817868.609999999</c:v>
                </c:pt>
                <c:pt idx="8">
                  <c:v>12789940.189999999</c:v>
                </c:pt>
                <c:pt idx="9">
                  <c:v>14419522.92</c:v>
                </c:pt>
                <c:pt idx="10">
                  <c:v>11255186.35</c:v>
                </c:pt>
                <c:pt idx="11">
                  <c:v>10327977.609999999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F6-4B6A-BC6C-F824727EBCDD}"/>
            </c:ext>
          </c:extLst>
        </c:ser>
        <c:ser>
          <c:idx val="14"/>
          <c:order val="14"/>
          <c:tx>
            <c:strRef>
              <c:f>'Disposition Month'!$M$45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Month'!$N$45:$Y$45</c:f>
              <c:numCache>
                <c:formatCode>General</c:formatCode>
                <c:ptCount val="12"/>
                <c:pt idx="0">
                  <c:v>10027403.74</c:v>
                </c:pt>
                <c:pt idx="1">
                  <c:v>9602903.3599999994</c:v>
                </c:pt>
                <c:pt idx="2">
                  <c:v>11901991.199999999</c:v>
                </c:pt>
                <c:pt idx="3">
                  <c:v>12175553.93</c:v>
                </c:pt>
                <c:pt idx="4">
                  <c:v>11960471.73</c:v>
                </c:pt>
                <c:pt idx="5">
                  <c:v>10772811.59</c:v>
                </c:pt>
                <c:pt idx="6">
                  <c:v>9633479.25</c:v>
                </c:pt>
                <c:pt idx="7">
                  <c:v>10613074.41</c:v>
                </c:pt>
                <c:pt idx="8">
                  <c:v>10608638.119999999</c:v>
                </c:pt>
                <c:pt idx="9">
                  <c:v>9917997.0299999993</c:v>
                </c:pt>
                <c:pt idx="10">
                  <c:v>10610000.15</c:v>
                </c:pt>
                <c:pt idx="11">
                  <c:v>11061075.08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CC-48D0-B284-A1F745EA0294}"/>
            </c:ext>
          </c:extLst>
        </c:ser>
        <c:ser>
          <c:idx val="15"/>
          <c:order val="15"/>
          <c:tx>
            <c:strRef>
              <c:f>'Disposition Month'!$M$46</c:f>
              <c:strCache>
                <c:ptCount val="1"/>
                <c:pt idx="0">
                  <c:v>2020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Month'!$N$46:$Y$46</c:f>
              <c:numCache>
                <c:formatCode>General</c:formatCode>
                <c:ptCount val="12"/>
                <c:pt idx="0">
                  <c:v>10413902.970000001</c:v>
                </c:pt>
                <c:pt idx="1">
                  <c:v>8245429.5199999996</c:v>
                </c:pt>
                <c:pt idx="2">
                  <c:v>5100808.74</c:v>
                </c:pt>
                <c:pt idx="3">
                  <c:v>1985512.28</c:v>
                </c:pt>
                <c:pt idx="4">
                  <c:v>1585804.92</c:v>
                </c:pt>
                <c:pt idx="5">
                  <c:v>5553530.6500000004</c:v>
                </c:pt>
                <c:pt idx="6">
                  <c:v>4338006.28</c:v>
                </c:pt>
                <c:pt idx="7">
                  <c:v>4635694.57</c:v>
                </c:pt>
                <c:pt idx="8">
                  <c:v>4160623.67</c:v>
                </c:pt>
                <c:pt idx="9">
                  <c:v>3794466.23</c:v>
                </c:pt>
                <c:pt idx="10">
                  <c:v>4037567.42</c:v>
                </c:pt>
                <c:pt idx="11">
                  <c:v>5619243.0800000001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B0-4676-845B-F29901230ABE}"/>
            </c:ext>
          </c:extLst>
        </c:ser>
        <c:ser>
          <c:idx val="16"/>
          <c:order val="16"/>
          <c:tx>
            <c:strRef>
              <c:f>'Disposition Month'!$M$47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Month'!$N$47:$Y$47</c:f>
              <c:numCache>
                <c:formatCode>General</c:formatCode>
                <c:ptCount val="12"/>
                <c:pt idx="0">
                  <c:v>6460997.0499999998</c:v>
                </c:pt>
                <c:pt idx="1">
                  <c:v>6661020</c:v>
                </c:pt>
                <c:pt idx="2">
                  <c:v>7888970.9299999997</c:v>
                </c:pt>
                <c:pt idx="3">
                  <c:v>7715534.75</c:v>
                </c:pt>
                <c:pt idx="4">
                  <c:v>8252518.7300000004</c:v>
                </c:pt>
                <c:pt idx="5">
                  <c:v>8759845.9900000002</c:v>
                </c:pt>
                <c:pt idx="6">
                  <c:v>9211566.3399999999</c:v>
                </c:pt>
                <c:pt idx="7">
                  <c:v>7207209.4100000001</c:v>
                </c:pt>
                <c:pt idx="8">
                  <c:v>3712563.61</c:v>
                </c:pt>
                <c:pt idx="9">
                  <c:v>7503372.2300000004</c:v>
                </c:pt>
                <c:pt idx="10">
                  <c:v>7859113.0999999996</c:v>
                </c:pt>
                <c:pt idx="11">
                  <c:v>7761524.0300000003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23-4EF8-BD79-2CFAC1BA8A48}"/>
            </c:ext>
          </c:extLst>
        </c:ser>
        <c:ser>
          <c:idx val="17"/>
          <c:order val="17"/>
          <c:tx>
            <c:strRef>
              <c:f>'Disposition Month'!$M$48</c:f>
              <c:strCache>
                <c:ptCount val="1"/>
                <c:pt idx="0">
                  <c:v>2022</c:v>
                </c:pt>
              </c:strCache>
            </c:strRef>
          </c:tx>
          <c:spPr>
            <a:ln w="9525">
              <a:solidFill>
                <a:srgbClr val="00206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Month'!$N$48:$Y$48</c:f>
              <c:numCache>
                <c:formatCode>General</c:formatCode>
                <c:ptCount val="12"/>
                <c:pt idx="0">
                  <c:v>9008524.2300000004</c:v>
                </c:pt>
                <c:pt idx="1">
                  <c:v>9183346.0600000005</c:v>
                </c:pt>
                <c:pt idx="2">
                  <c:v>12643932.92</c:v>
                </c:pt>
                <c:pt idx="3">
                  <c:v>13500149.1</c:v>
                </c:pt>
                <c:pt idx="4">
                  <c:v>14491565.58</c:v>
                </c:pt>
                <c:pt idx="5">
                  <c:v>14512147.960000001</c:v>
                </c:pt>
                <c:pt idx="6">
                  <c:v>13280083.619999999</c:v>
                </c:pt>
                <c:pt idx="7">
                  <c:v>11807457.300000001</c:v>
                </c:pt>
                <c:pt idx="8">
                  <c:v>10017922.18</c:v>
                </c:pt>
                <c:pt idx="9">
                  <c:v>11758615.9</c:v>
                </c:pt>
                <c:pt idx="10">
                  <c:v>10679348.51</c:v>
                </c:pt>
                <c:pt idx="11">
                  <c:v>9425891.2100000009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CE-4014-B554-EFDC3310535F}"/>
            </c:ext>
          </c:extLst>
        </c:ser>
        <c:ser>
          <c:idx val="18"/>
          <c:order val="18"/>
          <c:tx>
            <c:strRef>
              <c:f>'Disposition Month'!$M$49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chemeClr val="accent5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75000"/>
                </a:schemeClr>
              </a:solidFill>
              <a:ln w="12700">
                <a:solidFill>
                  <a:schemeClr val="accent5">
                    <a:lumMod val="75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Month'!$N$49:$Y$49</c:f>
              <c:numCache>
                <c:formatCode>General</c:formatCode>
                <c:ptCount val="12"/>
                <c:pt idx="0">
                  <c:v>9007442.9499999993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F0-4785-B3E2-22DE17A6D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311808"/>
        <c:axId val="124326272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Month'!$M$31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Month'!$N$31:$Y$31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13292425.84</c:v>
                      </c:pt>
                      <c:pt idx="1">
                        <c:v>12987629.949999999</c:v>
                      </c:pt>
                      <c:pt idx="2">
                        <c:v>16106665.140000001</c:v>
                      </c:pt>
                      <c:pt idx="3">
                        <c:v>15603759.76</c:v>
                      </c:pt>
                      <c:pt idx="4">
                        <c:v>14952847.52</c:v>
                      </c:pt>
                      <c:pt idx="5">
                        <c:v>15850380.34</c:v>
                      </c:pt>
                      <c:pt idx="6">
                        <c:v>15765808.32</c:v>
                      </c:pt>
                      <c:pt idx="7">
                        <c:v>16617156.65</c:v>
                      </c:pt>
                      <c:pt idx="8">
                        <c:v>4387956.32</c:v>
                      </c:pt>
                      <c:pt idx="9">
                        <c:v>5818173.2599999998</c:v>
                      </c:pt>
                      <c:pt idx="10">
                        <c:v>8328168.7599999998</c:v>
                      </c:pt>
                      <c:pt idx="11">
                        <c:v>9913584.8800000008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DBAA-4ABC-A134-EC74941632A6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Month'!$M$32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Month'!$N$32:$Y$32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12627941.02</c:v>
                      </c:pt>
                      <c:pt idx="1">
                        <c:v>11709444.08</c:v>
                      </c:pt>
                      <c:pt idx="2">
                        <c:v>13454279.300000001</c:v>
                      </c:pt>
                      <c:pt idx="3">
                        <c:v>15318758.859999999</c:v>
                      </c:pt>
                      <c:pt idx="4">
                        <c:v>16835017.43</c:v>
                      </c:pt>
                      <c:pt idx="5">
                        <c:v>18112663.940000001</c:v>
                      </c:pt>
                      <c:pt idx="6">
                        <c:v>20466479.100000001</c:v>
                      </c:pt>
                      <c:pt idx="7">
                        <c:v>21136410.149999999</c:v>
                      </c:pt>
                      <c:pt idx="8">
                        <c:v>18610670.649999999</c:v>
                      </c:pt>
                      <c:pt idx="9">
                        <c:v>16986854.399999999</c:v>
                      </c:pt>
                      <c:pt idx="10">
                        <c:v>17163999.239999998</c:v>
                      </c:pt>
                      <c:pt idx="11">
                        <c:v>18889791.390000001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BAA-4ABC-A134-EC74941632A6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Month'!$M$33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Month'!$N$33:$Y$33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18129451.98</c:v>
                      </c:pt>
                      <c:pt idx="1">
                        <c:v>17092103.800000001</c:v>
                      </c:pt>
                      <c:pt idx="2">
                        <c:v>20739889.27</c:v>
                      </c:pt>
                      <c:pt idx="3">
                        <c:v>21335907.760000002</c:v>
                      </c:pt>
                      <c:pt idx="4">
                        <c:v>22398688.050000001</c:v>
                      </c:pt>
                      <c:pt idx="5">
                        <c:v>22950566.329999998</c:v>
                      </c:pt>
                      <c:pt idx="6">
                        <c:v>25622435.02</c:v>
                      </c:pt>
                      <c:pt idx="7">
                        <c:v>23995981.420000002</c:v>
                      </c:pt>
                      <c:pt idx="8">
                        <c:v>25178592.109999999</c:v>
                      </c:pt>
                      <c:pt idx="9">
                        <c:v>28607642.550000001</c:v>
                      </c:pt>
                      <c:pt idx="10">
                        <c:v>30756061.879999999</c:v>
                      </c:pt>
                      <c:pt idx="11">
                        <c:v>31762557.739999998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BAA-4ABC-A134-EC74941632A6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Month'!$N$34:$Y$34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30136087.140000001</c:v>
                      </c:pt>
                      <c:pt idx="1">
                        <c:v>29728971.690000001</c:v>
                      </c:pt>
                      <c:pt idx="2">
                        <c:v>33639991.07</c:v>
                      </c:pt>
                      <c:pt idx="3">
                        <c:v>38219993.159999996</c:v>
                      </c:pt>
                      <c:pt idx="4">
                        <c:v>44592336.490000002</c:v>
                      </c:pt>
                      <c:pt idx="5">
                        <c:v>46250246.68</c:v>
                      </c:pt>
                      <c:pt idx="6">
                        <c:v>48137350.770000003</c:v>
                      </c:pt>
                      <c:pt idx="7">
                        <c:v>40013575.979999997</c:v>
                      </c:pt>
                      <c:pt idx="8">
                        <c:v>12511429.43</c:v>
                      </c:pt>
                      <c:pt idx="9">
                        <c:v>20819627.670000002</c:v>
                      </c:pt>
                      <c:pt idx="10">
                        <c:v>17313235.890000001</c:v>
                      </c:pt>
                      <c:pt idx="11">
                        <c:v>11256457.5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BAA-4ABC-A134-EC74941632A6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Month'!$N$35:$Y$35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10974772.84</c:v>
                      </c:pt>
                      <c:pt idx="1">
                        <c:v>9585016.4299999997</c:v>
                      </c:pt>
                      <c:pt idx="2">
                        <c:v>13804091.890000001</c:v>
                      </c:pt>
                      <c:pt idx="3">
                        <c:v>13850569.25</c:v>
                      </c:pt>
                      <c:pt idx="4">
                        <c:v>17031597.73</c:v>
                      </c:pt>
                      <c:pt idx="5">
                        <c:v>19180684.32</c:v>
                      </c:pt>
                      <c:pt idx="6">
                        <c:v>18356636.52</c:v>
                      </c:pt>
                      <c:pt idx="7">
                        <c:v>20653848.219999999</c:v>
                      </c:pt>
                      <c:pt idx="8">
                        <c:v>20887409.460000001</c:v>
                      </c:pt>
                      <c:pt idx="9">
                        <c:v>23724228.73</c:v>
                      </c:pt>
                      <c:pt idx="10">
                        <c:v>20885603.309999999</c:v>
                      </c:pt>
                      <c:pt idx="11">
                        <c:v>22274266.899999999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BAA-4ABC-A134-EC74941632A6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Month'!$M$60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 cap="rnd">
                    <a:solidFill>
                      <a:schemeClr val="accent4">
                        <a:lumMod val="7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4">
                        <a:lumMod val="75000"/>
                      </a:scheme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Month'!$N$36:$Y$36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20939722.690000001</c:v>
                      </c:pt>
                      <c:pt idx="1">
                        <c:v>20766448.550000001</c:v>
                      </c:pt>
                      <c:pt idx="2">
                        <c:v>22490280.91</c:v>
                      </c:pt>
                      <c:pt idx="3">
                        <c:v>22515723.280000001</c:v>
                      </c:pt>
                      <c:pt idx="4">
                        <c:v>21895270.800000001</c:v>
                      </c:pt>
                      <c:pt idx="5">
                        <c:v>21607468.379999999</c:v>
                      </c:pt>
                      <c:pt idx="6">
                        <c:v>22531860.73</c:v>
                      </c:pt>
                      <c:pt idx="7">
                        <c:v>23336450.539999999</c:v>
                      </c:pt>
                      <c:pt idx="8">
                        <c:v>22284588.670000002</c:v>
                      </c:pt>
                      <c:pt idx="9">
                        <c:v>25235796.129999999</c:v>
                      </c:pt>
                      <c:pt idx="10">
                        <c:v>22945478.760000002</c:v>
                      </c:pt>
                      <c:pt idx="11">
                        <c:v>25970736.210000001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BAA-4ABC-A134-EC74941632A6}"/>
                  </c:ext>
                </c:extLst>
              </c15:ser>
            </c15:filteredLineSeries>
            <c15:filteredLineSeries>
              <c15:ser>
                <c:idx val="7"/>
                <c:order val="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Month'!$M$37</c15:sqref>
                        </c15:formulaRef>
                      </c:ext>
                    </c:extLst>
                    <c:strCache>
                      <c:ptCount val="1"/>
                      <c:pt idx="0">
                        <c:v>2011</c:v>
                      </c:pt>
                    </c:strCache>
                  </c:strRef>
                </c:tx>
                <c:spPr>
                  <a:ln w="12700">
                    <a:solidFill>
                      <a:schemeClr val="accent5">
                        <a:lumMod val="40000"/>
                        <a:lumOff val="60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40000"/>
                        <a:lumOff val="60000"/>
                      </a:schemeClr>
                    </a:solidFill>
                    <a:ln>
                      <a:solidFill>
                        <a:srgbClr val="4BACC6">
                          <a:lumMod val="40000"/>
                          <a:lumOff val="60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'Disposition Month'!$N$37:$Y$37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23581577.620000001</c:v>
                      </c:pt>
                      <c:pt idx="1">
                        <c:v>25009763.289999999</c:v>
                      </c:pt>
                      <c:pt idx="2">
                        <c:v>35042939.759999998</c:v>
                      </c:pt>
                      <c:pt idx="3">
                        <c:v>34959862.039999999</c:v>
                      </c:pt>
                      <c:pt idx="4">
                        <c:v>33269956.780000001</c:v>
                      </c:pt>
                      <c:pt idx="5">
                        <c:v>30584918.98</c:v>
                      </c:pt>
                      <c:pt idx="6">
                        <c:v>31904246.960000001</c:v>
                      </c:pt>
                      <c:pt idx="7">
                        <c:v>31421575.879999999</c:v>
                      </c:pt>
                      <c:pt idx="8">
                        <c:v>28570596.129999999</c:v>
                      </c:pt>
                      <c:pt idx="9">
                        <c:v>35054030.700000003</c:v>
                      </c:pt>
                      <c:pt idx="10">
                        <c:v>36290977.68</c:v>
                      </c:pt>
                      <c:pt idx="11">
                        <c:v>35628942.5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7-DBAA-4ABC-A134-EC74941632A6}"/>
                  </c:ext>
                </c:extLst>
              </c15:ser>
            </c15:filteredLineSeries>
          </c:ext>
        </c:extLst>
      </c:lineChart>
      <c:catAx>
        <c:axId val="12431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26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326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118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Volume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1001410437235543"/>
          <c:w val="0.88514225500526666"/>
          <c:h val="0.72637517630465465"/>
        </c:manualLayout>
      </c:layout>
      <c:lineChart>
        <c:grouping val="standard"/>
        <c:varyColors val="0"/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Month'!$N$53:$Y$53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Month'!$N$62:$Y$62</c:f>
              <c:numCache>
                <c:formatCode>General</c:formatCode>
                <c:ptCount val="12"/>
                <c:pt idx="0">
                  <c:v>350153.20710683399</c:v>
                </c:pt>
                <c:pt idx="1">
                  <c:v>303701.98057338299</c:v>
                </c:pt>
                <c:pt idx="2">
                  <c:v>331411.33775149297</c:v>
                </c:pt>
                <c:pt idx="3">
                  <c:v>328742.294713918</c:v>
                </c:pt>
                <c:pt idx="4">
                  <c:v>338444.932251397</c:v>
                </c:pt>
                <c:pt idx="5">
                  <c:v>322440.18200785102</c:v>
                </c:pt>
                <c:pt idx="6">
                  <c:v>349392.99104951799</c:v>
                </c:pt>
                <c:pt idx="7">
                  <c:v>291191.010585115</c:v>
                </c:pt>
                <c:pt idx="8">
                  <c:v>251369.62620641899</c:v>
                </c:pt>
                <c:pt idx="9">
                  <c:v>344344.08230810001</c:v>
                </c:pt>
                <c:pt idx="10">
                  <c:v>335227.400356183</c:v>
                </c:pt>
                <c:pt idx="11">
                  <c:v>352771.29816596402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AB3-47D5-AEE9-89B5E3C6F367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Month'!$N$53:$Y$53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Month'!$N$63:$Y$63</c:f>
              <c:numCache>
                <c:formatCode>General</c:formatCode>
                <c:ptCount val="12"/>
                <c:pt idx="0">
                  <c:v>345022.84454960702</c:v>
                </c:pt>
                <c:pt idx="1">
                  <c:v>311610.63215863</c:v>
                </c:pt>
                <c:pt idx="2">
                  <c:v>344201.78248945501</c:v>
                </c:pt>
                <c:pt idx="3">
                  <c:v>328382.32469114702</c:v>
                </c:pt>
                <c:pt idx="4">
                  <c:v>345619.07895514701</c:v>
                </c:pt>
                <c:pt idx="5">
                  <c:v>337212.72533523099</c:v>
                </c:pt>
                <c:pt idx="6">
                  <c:v>327400.14534300799</c:v>
                </c:pt>
                <c:pt idx="7">
                  <c:v>357765.66011842899</c:v>
                </c:pt>
                <c:pt idx="8">
                  <c:v>343390.46234113199</c:v>
                </c:pt>
                <c:pt idx="9">
                  <c:v>328246.63309647498</c:v>
                </c:pt>
                <c:pt idx="10">
                  <c:v>314843.47705087898</c:v>
                </c:pt>
                <c:pt idx="11">
                  <c:v>339859.108474156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AB3-47D5-AEE9-89B5E3C6F367}"/>
            </c:ext>
          </c:extLst>
        </c:ser>
        <c:ser>
          <c:idx val="10"/>
          <c:order val="9"/>
          <c:tx>
            <c:strRef>
              <c:f>'Disposition Month'!$M$64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Month'!$N$53:$Y$53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Month'!$N$64:$Y$64</c:f>
              <c:numCache>
                <c:formatCode>General</c:formatCode>
                <c:ptCount val="12"/>
                <c:pt idx="0">
                  <c:v>310177.34694433201</c:v>
                </c:pt>
                <c:pt idx="1">
                  <c:v>274652.32555097103</c:v>
                </c:pt>
                <c:pt idx="2">
                  <c:v>335116.43486513599</c:v>
                </c:pt>
                <c:pt idx="3">
                  <c:v>307521.31801141001</c:v>
                </c:pt>
                <c:pt idx="4">
                  <c:v>334343.33869340498</c:v>
                </c:pt>
                <c:pt idx="5">
                  <c:v>328630.72633111803</c:v>
                </c:pt>
                <c:pt idx="6">
                  <c:v>323590.55556460202</c:v>
                </c:pt>
                <c:pt idx="7">
                  <c:v>324534.24643432198</c:v>
                </c:pt>
                <c:pt idx="8">
                  <c:v>318022.32938349998</c:v>
                </c:pt>
                <c:pt idx="9">
                  <c:v>321309.78893769899</c:v>
                </c:pt>
                <c:pt idx="10">
                  <c:v>305307.59645914601</c:v>
                </c:pt>
                <c:pt idx="11">
                  <c:v>319589.16817266197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AB3-47D5-AEE9-89B5E3C6F367}"/>
            </c:ext>
          </c:extLst>
        </c:ser>
        <c:ser>
          <c:idx val="11"/>
          <c:order val="10"/>
          <c:tx>
            <c:strRef>
              <c:f>'Disposition Month'!$M$65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Month'!$N$53:$Y$53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Month'!$N$65:$Y$65</c:f>
              <c:numCache>
                <c:formatCode>General</c:formatCode>
                <c:ptCount val="12"/>
                <c:pt idx="0">
                  <c:v>312959.437235158</c:v>
                </c:pt>
                <c:pt idx="1">
                  <c:v>283462.567086967</c:v>
                </c:pt>
                <c:pt idx="2">
                  <c:v>301291.41952555103</c:v>
                </c:pt>
                <c:pt idx="3">
                  <c:v>294689.43442291598</c:v>
                </c:pt>
                <c:pt idx="4">
                  <c:v>296244.10434711899</c:v>
                </c:pt>
                <c:pt idx="5">
                  <c:v>282981.39102751302</c:v>
                </c:pt>
                <c:pt idx="6">
                  <c:v>286050.754941341</c:v>
                </c:pt>
                <c:pt idx="7">
                  <c:v>288226.98806988599</c:v>
                </c:pt>
                <c:pt idx="8">
                  <c:v>264589.35231918399</c:v>
                </c:pt>
                <c:pt idx="9">
                  <c:v>272973.358709605</c:v>
                </c:pt>
                <c:pt idx="10">
                  <c:v>261223.407007142</c:v>
                </c:pt>
                <c:pt idx="11">
                  <c:v>264576.74434833898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AB3-47D5-AEE9-89B5E3C6F367}"/>
            </c:ext>
          </c:extLst>
        </c:ser>
        <c:ser>
          <c:idx val="12"/>
          <c:order val="11"/>
          <c:tx>
            <c:strRef>
              <c:f>'Disposition Month'!$M$66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Month'!$N$53:$Y$53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Month'!$N$66:$Y$66</c:f>
              <c:numCache>
                <c:formatCode>General</c:formatCode>
                <c:ptCount val="12"/>
                <c:pt idx="0">
                  <c:v>238686.01574580499</c:v>
                </c:pt>
                <c:pt idx="1">
                  <c:v>262215.22656136198</c:v>
                </c:pt>
                <c:pt idx="2">
                  <c:v>277382.42246018897</c:v>
                </c:pt>
                <c:pt idx="3">
                  <c:v>276079.35875120002</c:v>
                </c:pt>
                <c:pt idx="4">
                  <c:v>267453.40654274501</c:v>
                </c:pt>
                <c:pt idx="5">
                  <c:v>257808.680870841</c:v>
                </c:pt>
                <c:pt idx="6">
                  <c:v>255964.60781657201</c:v>
                </c:pt>
                <c:pt idx="7">
                  <c:v>252356.73203768299</c:v>
                </c:pt>
                <c:pt idx="8">
                  <c:v>238974.73099534801</c:v>
                </c:pt>
                <c:pt idx="9">
                  <c:v>247490.85222201599</c:v>
                </c:pt>
                <c:pt idx="10">
                  <c:v>208619.13745481501</c:v>
                </c:pt>
                <c:pt idx="11">
                  <c:v>198985.11066388199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AB3-47D5-AEE9-89B5E3C6F367}"/>
            </c:ext>
          </c:extLst>
        </c:ser>
        <c:ser>
          <c:idx val="13"/>
          <c:order val="12"/>
          <c:tx>
            <c:strRef>
              <c:f>'Disposition Month'!$M$67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Month'!$N$53:$Y$53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Month'!$N$67:$Y$67</c:f>
              <c:numCache>
                <c:formatCode>General</c:formatCode>
                <c:ptCount val="12"/>
                <c:pt idx="0">
                  <c:v>228848.54757076799</c:v>
                </c:pt>
                <c:pt idx="1">
                  <c:v>204229.64246066101</c:v>
                </c:pt>
                <c:pt idx="2">
                  <c:v>213091.07761639499</c:v>
                </c:pt>
                <c:pt idx="3">
                  <c:v>219314.65711020501</c:v>
                </c:pt>
                <c:pt idx="4">
                  <c:v>232879.00874088501</c:v>
                </c:pt>
                <c:pt idx="5">
                  <c:v>207091.977074405</c:v>
                </c:pt>
                <c:pt idx="6">
                  <c:v>223683.53625878901</c:v>
                </c:pt>
                <c:pt idx="7">
                  <c:v>213455.94754608799</c:v>
                </c:pt>
                <c:pt idx="8">
                  <c:v>208536.68001769501</c:v>
                </c:pt>
                <c:pt idx="9">
                  <c:v>191138.231659988</c:v>
                </c:pt>
                <c:pt idx="10">
                  <c:v>202988.13775764199</c:v>
                </c:pt>
                <c:pt idx="11">
                  <c:v>207281.66385376599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AB3-47D5-AEE9-89B5E3C6F367}"/>
            </c:ext>
          </c:extLst>
        </c:ser>
        <c:ser>
          <c:idx val="0"/>
          <c:order val="13"/>
          <c:tx>
            <c:strRef>
              <c:f>'Disposition Month'!$M$68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5BF-4DFF-819A-F41F64BABF2C}"/>
              </c:ext>
            </c:extLst>
          </c:dPt>
          <c:cat>
            <c:strRef>
              <c:f>'Disposition Month'!$N$53:$Y$53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Month'!$N$68:$Y$68</c:f>
              <c:numCache>
                <c:formatCode>General</c:formatCode>
                <c:ptCount val="12"/>
                <c:pt idx="0">
                  <c:v>193288.06971378101</c:v>
                </c:pt>
                <c:pt idx="1">
                  <c:v>184618.68677743699</c:v>
                </c:pt>
                <c:pt idx="2">
                  <c:v>209936.45458464199</c:v>
                </c:pt>
                <c:pt idx="3">
                  <c:v>198536.06116629401</c:v>
                </c:pt>
                <c:pt idx="4">
                  <c:v>213489.77832054</c:v>
                </c:pt>
                <c:pt idx="5">
                  <c:v>204276.393508095</c:v>
                </c:pt>
                <c:pt idx="6">
                  <c:v>211596.189876166</c:v>
                </c:pt>
                <c:pt idx="7">
                  <c:v>213971.55324394899</c:v>
                </c:pt>
                <c:pt idx="8">
                  <c:v>202712.54368882001</c:v>
                </c:pt>
                <c:pt idx="9">
                  <c:v>219731.027864773</c:v>
                </c:pt>
                <c:pt idx="10">
                  <c:v>206233.24363453701</c:v>
                </c:pt>
                <c:pt idx="11">
                  <c:v>218649.994412778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BF-4DFF-819A-F41F64BABF2C}"/>
            </c:ext>
          </c:extLst>
        </c:ser>
        <c:ser>
          <c:idx val="14"/>
          <c:order val="14"/>
          <c:tx>
            <c:strRef>
              <c:f>'Disposition Month'!$M$69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Month'!$N$53:$Y$53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Month'!$N$69:$Y$69</c:f>
              <c:numCache>
                <c:formatCode>General</c:formatCode>
                <c:ptCount val="12"/>
                <c:pt idx="0">
                  <c:v>207728.66198857999</c:v>
                </c:pt>
                <c:pt idx="1">
                  <c:v>186836.687343775</c:v>
                </c:pt>
                <c:pt idx="2">
                  <c:v>216586.88822154599</c:v>
                </c:pt>
                <c:pt idx="3">
                  <c:v>203216.645632309</c:v>
                </c:pt>
                <c:pt idx="4">
                  <c:v>211118.29700797299</c:v>
                </c:pt>
                <c:pt idx="5">
                  <c:v>204642.355318549</c:v>
                </c:pt>
                <c:pt idx="6">
                  <c:v>177190.82767974201</c:v>
                </c:pt>
                <c:pt idx="7">
                  <c:v>210276.12434444201</c:v>
                </c:pt>
                <c:pt idx="8">
                  <c:v>206302.62789839</c:v>
                </c:pt>
                <c:pt idx="9">
                  <c:v>203194.12541848599</c:v>
                </c:pt>
                <c:pt idx="10">
                  <c:v>208068.03055027901</c:v>
                </c:pt>
                <c:pt idx="11">
                  <c:v>204008.00944908799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A-4F71-A2DA-524915C37BF7}"/>
            </c:ext>
          </c:extLst>
        </c:ser>
        <c:ser>
          <c:idx val="15"/>
          <c:order val="15"/>
          <c:tx>
            <c:strRef>
              <c:f>'Disposition Month'!$M$70</c:f>
              <c:strCache>
                <c:ptCount val="1"/>
                <c:pt idx="0">
                  <c:v>2020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Month'!$N$53:$Y$53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Month'!$N$70:$Y$70</c:f>
              <c:numCache>
                <c:formatCode>General</c:formatCode>
                <c:ptCount val="12"/>
                <c:pt idx="0">
                  <c:v>200716.73978716999</c:v>
                </c:pt>
                <c:pt idx="1">
                  <c:v>180633.861933879</c:v>
                </c:pt>
                <c:pt idx="2">
                  <c:v>185906.07128383199</c:v>
                </c:pt>
                <c:pt idx="3">
                  <c:v>157272.578469534</c:v>
                </c:pt>
                <c:pt idx="4">
                  <c:v>94223.930830799</c:v>
                </c:pt>
                <c:pt idx="5">
                  <c:v>175335.37682977199</c:v>
                </c:pt>
                <c:pt idx="6">
                  <c:v>127142.507917946</c:v>
                </c:pt>
                <c:pt idx="7">
                  <c:v>129025.450401893</c:v>
                </c:pt>
                <c:pt idx="8">
                  <c:v>124303.326972739</c:v>
                </c:pt>
                <c:pt idx="9">
                  <c:v>115543.12249102</c:v>
                </c:pt>
                <c:pt idx="10">
                  <c:v>117946.042906513</c:v>
                </c:pt>
                <c:pt idx="11">
                  <c:v>142495.73898459499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C2-4104-8D5B-5933B7F16793}"/>
            </c:ext>
          </c:extLst>
        </c:ser>
        <c:ser>
          <c:idx val="16"/>
          <c:order val="16"/>
          <c:tx>
            <c:strRef>
              <c:f>'Disposition Month'!$M$71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Month'!$N$53:$Y$53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Month'!$N$71:$Y$71</c:f>
              <c:numCache>
                <c:formatCode>General</c:formatCode>
                <c:ptCount val="12"/>
                <c:pt idx="0">
                  <c:v>145245.61043732599</c:v>
                </c:pt>
                <c:pt idx="1">
                  <c:v>130796.775971294</c:v>
                </c:pt>
                <c:pt idx="2">
                  <c:v>145798.15384632899</c:v>
                </c:pt>
                <c:pt idx="3">
                  <c:v>142915.482152732</c:v>
                </c:pt>
                <c:pt idx="4">
                  <c:v>147271.29799147</c:v>
                </c:pt>
                <c:pt idx="5">
                  <c:v>141904.036857845</c:v>
                </c:pt>
                <c:pt idx="6">
                  <c:v>147102.60451718801</c:v>
                </c:pt>
                <c:pt idx="7">
                  <c:v>124986.471807451</c:v>
                </c:pt>
                <c:pt idx="8">
                  <c:v>62543.395949496997</c:v>
                </c:pt>
                <c:pt idx="9">
                  <c:v>108507.81794004</c:v>
                </c:pt>
                <c:pt idx="10">
                  <c:v>116787.22906517499</c:v>
                </c:pt>
                <c:pt idx="11">
                  <c:v>127025.307062839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1A-4B85-9A43-7AB89DF6A6F9}"/>
            </c:ext>
          </c:extLst>
        </c:ser>
        <c:ser>
          <c:idx val="17"/>
          <c:order val="17"/>
          <c:tx>
            <c:strRef>
              <c:f>'Disposition Month'!$M$72</c:f>
              <c:strCache>
                <c:ptCount val="1"/>
                <c:pt idx="0">
                  <c:v>2022</c:v>
                </c:pt>
              </c:strCache>
            </c:strRef>
          </c:tx>
          <c:spPr>
            <a:ln w="9525">
              <a:solidFill>
                <a:srgbClr val="00206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strRef>
              <c:f>'Disposition Month'!$N$53:$Y$53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Month'!$N$72:$Y$72</c:f>
              <c:numCache>
                <c:formatCode>General</c:formatCode>
                <c:ptCount val="12"/>
                <c:pt idx="0">
                  <c:v>125631.552800766</c:v>
                </c:pt>
                <c:pt idx="1">
                  <c:v>115275.395419964</c:v>
                </c:pt>
                <c:pt idx="2">
                  <c:v>132353.126316248</c:v>
                </c:pt>
                <c:pt idx="3">
                  <c:v>148087.28508468499</c:v>
                </c:pt>
                <c:pt idx="4">
                  <c:v>150711.82106631601</c:v>
                </c:pt>
                <c:pt idx="5">
                  <c:v>144146.03027880401</c:v>
                </c:pt>
                <c:pt idx="6">
                  <c:v>152229.49780915401</c:v>
                </c:pt>
                <c:pt idx="7">
                  <c:v>143998.30733333301</c:v>
                </c:pt>
                <c:pt idx="8">
                  <c:v>132662.403089642</c:v>
                </c:pt>
                <c:pt idx="9">
                  <c:v>152696.596401777</c:v>
                </c:pt>
                <c:pt idx="10">
                  <c:v>142990.31837761399</c:v>
                </c:pt>
                <c:pt idx="11">
                  <c:v>136318.96823976299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51-4EEA-B9AF-1641181013ED}"/>
            </c:ext>
          </c:extLst>
        </c:ser>
        <c:ser>
          <c:idx val="18"/>
          <c:order val="18"/>
          <c:tx>
            <c:strRef>
              <c:f>'Disposition Month'!$M$73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chemeClr val="accent5">
                  <a:lumMod val="75000"/>
                </a:schemeClr>
              </a:solidFill>
            </a:ln>
            <a:effectLst>
              <a:outerShdw blurRad="50800" dist="50800" dir="5400000" algn="ctr" rotWithShape="0">
                <a:schemeClr val="bg1"/>
              </a:outerShdw>
            </a:effectLst>
          </c:spPr>
          <c:marker>
            <c:symbol val="square"/>
            <c:size val="6"/>
            <c:spPr>
              <a:solidFill>
                <a:schemeClr val="accent5">
                  <a:lumMod val="75000"/>
                </a:schemeClr>
              </a:solidFill>
              <a:ln>
                <a:noFill/>
              </a:ln>
              <a:effectLst>
                <a:outerShdw blurRad="50800" dist="50800" dir="5400000" algn="ctr" rotWithShape="0">
                  <a:schemeClr val="bg1"/>
                </a:outerShdw>
              </a:effectLst>
            </c:spPr>
          </c:marker>
          <c:cat>
            <c:strRef>
              <c:f>'Disposition Month'!$N$53:$Y$53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Month'!$N$73:$Y$73</c:f>
              <c:numCache>
                <c:formatCode>General</c:formatCode>
                <c:ptCount val="12"/>
                <c:pt idx="0">
                  <c:v>136640.83419592501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5A-4DEC-9EB3-7F972F65D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06016"/>
        <c:axId val="124416384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Month'!$M$55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Month'!$N$53:$Y$53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Month'!$N$55:$Y$55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346534.81699999399</c:v>
                      </c:pt>
                      <c:pt idx="1">
                        <c:v>319401.76471379801</c:v>
                      </c:pt>
                      <c:pt idx="2">
                        <c:v>326574.195420017</c:v>
                      </c:pt>
                      <c:pt idx="3">
                        <c:v>404282.72753221501</c:v>
                      </c:pt>
                      <c:pt idx="4">
                        <c:v>376916.31102423603</c:v>
                      </c:pt>
                      <c:pt idx="5">
                        <c:v>358886.38515602902</c:v>
                      </c:pt>
                      <c:pt idx="6">
                        <c:v>319254.63716400898</c:v>
                      </c:pt>
                      <c:pt idx="7">
                        <c:v>315616.43991115497</c:v>
                      </c:pt>
                      <c:pt idx="8">
                        <c:v>78702.698250476999</c:v>
                      </c:pt>
                      <c:pt idx="9">
                        <c:v>114538.450766073</c:v>
                      </c:pt>
                      <c:pt idx="10">
                        <c:v>180921.896908191</c:v>
                      </c:pt>
                      <c:pt idx="11">
                        <c:v>197290.87605285901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CAB3-47D5-AEE9-89B5E3C6F367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Month'!$M$56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Month'!$N$53:$Y$53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Month'!$N$56:$Y$56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230553.141174936</c:v>
                      </c:pt>
                      <c:pt idx="1">
                        <c:v>221290.45905745699</c:v>
                      </c:pt>
                      <c:pt idx="2">
                        <c:v>249233.35198095901</c:v>
                      </c:pt>
                      <c:pt idx="3">
                        <c:v>283338.50460554601</c:v>
                      </c:pt>
                      <c:pt idx="4">
                        <c:v>275598.75576610601</c:v>
                      </c:pt>
                      <c:pt idx="5">
                        <c:v>300558.28335014498</c:v>
                      </c:pt>
                      <c:pt idx="6">
                        <c:v>317273.171989795</c:v>
                      </c:pt>
                      <c:pt idx="7">
                        <c:v>336148.30097036698</c:v>
                      </c:pt>
                      <c:pt idx="8">
                        <c:v>309714.79657643603</c:v>
                      </c:pt>
                      <c:pt idx="9">
                        <c:v>358167.34685092402</c:v>
                      </c:pt>
                      <c:pt idx="10">
                        <c:v>348876.45929372002</c:v>
                      </c:pt>
                      <c:pt idx="11">
                        <c:v>372942.69787241297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AB3-47D5-AEE9-89B5E3C6F367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Month'!$M$57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Month'!$N$53:$Y$53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Month'!$N$57:$Y$57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369686.73914022697</c:v>
                      </c:pt>
                      <c:pt idx="1">
                        <c:v>334445.28206181398</c:v>
                      </c:pt>
                      <c:pt idx="2">
                        <c:v>381894.43356020103</c:v>
                      </c:pt>
                      <c:pt idx="3">
                        <c:v>380620.56595321902</c:v>
                      </c:pt>
                      <c:pt idx="4">
                        <c:v>394922.13871444901</c:v>
                      </c:pt>
                      <c:pt idx="5">
                        <c:v>386951.94095416297</c:v>
                      </c:pt>
                      <c:pt idx="6">
                        <c:v>384343.36551910499</c:v>
                      </c:pt>
                      <c:pt idx="7">
                        <c:v>372200.984394125</c:v>
                      </c:pt>
                      <c:pt idx="8">
                        <c:v>369099.63612368802</c:v>
                      </c:pt>
                      <c:pt idx="9">
                        <c:v>390100.07048634702</c:v>
                      </c:pt>
                      <c:pt idx="10">
                        <c:v>381339.32242040703</c:v>
                      </c:pt>
                      <c:pt idx="11">
                        <c:v>404072.87381251203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AB3-47D5-AEE9-89B5E3C6F367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Month'!$N$53:$Y$53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Month'!$N$58:$Y$58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361179.55744089198</c:v>
                      </c:pt>
                      <c:pt idx="1">
                        <c:v>362298.87173431797</c:v>
                      </c:pt>
                      <c:pt idx="2">
                        <c:v>444589.56284687901</c:v>
                      </c:pt>
                      <c:pt idx="3">
                        <c:v>390368.81310596003</c:v>
                      </c:pt>
                      <c:pt idx="4">
                        <c:v>411263.34889933502</c:v>
                      </c:pt>
                      <c:pt idx="5">
                        <c:v>386821.99641245499</c:v>
                      </c:pt>
                      <c:pt idx="6">
                        <c:v>432048.85404347599</c:v>
                      </c:pt>
                      <c:pt idx="7">
                        <c:v>391784.92503290501</c:v>
                      </c:pt>
                      <c:pt idx="8">
                        <c:v>135416.92299500699</c:v>
                      </c:pt>
                      <c:pt idx="9">
                        <c:v>295684.92898270499</c:v>
                      </c:pt>
                      <c:pt idx="10">
                        <c:v>331775.50332623802</c:v>
                      </c:pt>
                      <c:pt idx="11">
                        <c:v>358333.34032828198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AB3-47D5-AEE9-89B5E3C6F367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Month'!$N$53:$Y$53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Month'!$N$59:$Y$59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335999.291883467</c:v>
                      </c:pt>
                      <c:pt idx="1">
                        <c:v>298096.22741041501</c:v>
                      </c:pt>
                      <c:pt idx="2">
                        <c:v>343406.40416385798</c:v>
                      </c:pt>
                      <c:pt idx="3">
                        <c:v>340943.81547277299</c:v>
                      </c:pt>
                      <c:pt idx="4">
                        <c:v>346131.21165936498</c:v>
                      </c:pt>
                      <c:pt idx="5">
                        <c:v>338470.93483570497</c:v>
                      </c:pt>
                      <c:pt idx="6">
                        <c:v>337663.90513253299</c:v>
                      </c:pt>
                      <c:pt idx="7">
                        <c:v>337300.82635378197</c:v>
                      </c:pt>
                      <c:pt idx="8">
                        <c:v>347860.55052387301</c:v>
                      </c:pt>
                      <c:pt idx="9">
                        <c:v>368418.32545770798</c:v>
                      </c:pt>
                      <c:pt idx="10">
                        <c:v>319930.81494935398</c:v>
                      </c:pt>
                      <c:pt idx="11">
                        <c:v>380201.65609252697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AB3-47D5-AEE9-89B5E3C6F367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Month'!$M$60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>
                    <a:solidFill>
                      <a:srgbClr val="8064A2">
                        <a:lumMod val="75000"/>
                      </a:srgb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rgbClr val="8064A2">
                        <a:lumMod val="75000"/>
                      </a:srgb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Month'!$N$53:$Y$53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Month'!$N$60:$Y$60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306331.07212858298</c:v>
                      </c:pt>
                      <c:pt idx="1">
                        <c:v>305578.47640770703</c:v>
                      </c:pt>
                      <c:pt idx="2">
                        <c:v>325698.63092944497</c:v>
                      </c:pt>
                      <c:pt idx="3">
                        <c:v>328811.54585523298</c:v>
                      </c:pt>
                      <c:pt idx="4">
                        <c:v>324519.78591738798</c:v>
                      </c:pt>
                      <c:pt idx="5">
                        <c:v>315482.03310204699</c:v>
                      </c:pt>
                      <c:pt idx="6">
                        <c:v>328812.15654130699</c:v>
                      </c:pt>
                      <c:pt idx="7">
                        <c:v>367858.64456785901</c:v>
                      </c:pt>
                      <c:pt idx="8">
                        <c:v>327870.716555472</c:v>
                      </c:pt>
                      <c:pt idx="9">
                        <c:v>347353.03464627999</c:v>
                      </c:pt>
                      <c:pt idx="10">
                        <c:v>307710.34779658902</c:v>
                      </c:pt>
                      <c:pt idx="11">
                        <c:v>326418.77197902102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AB3-47D5-AEE9-89B5E3C6F367}"/>
                  </c:ext>
                </c:extLst>
              </c15:ser>
            </c15:filteredLineSeries>
            <c15:filteredLineSeries>
              <c15:ser>
                <c:idx val="7"/>
                <c:order val="6"/>
                <c:tx>
                  <c:v>2011</c:v>
                </c:tx>
                <c:spPr>
                  <a:ln w="12700">
                    <a:solidFill>
                      <a:schemeClr val="accent5">
                        <a:lumMod val="40000"/>
                        <a:lumOff val="60000"/>
                      </a:schemeClr>
                    </a:solidFill>
                  </a:ln>
                </c:spPr>
                <c:marker>
                  <c:symbol val="plus"/>
                  <c:size val="5"/>
                  <c:spPr>
                    <a:solidFill>
                      <a:schemeClr val="accent5">
                        <a:lumMod val="40000"/>
                        <a:lumOff val="60000"/>
                      </a:schemeClr>
                    </a:solidFill>
                    <a:ln>
                      <a:solidFill>
                        <a:srgbClr val="4BACC6">
                          <a:lumMod val="40000"/>
                          <a:lumOff val="60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Month'!$N$53:$Y$53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'Oil Volume Table'!$E$5:$E$16</c15:sqref>
                        </c15:formulaRef>
                      </c:ext>
                    </c:extLst>
                    <c:numCache>
                      <c:formatCode>_(* #,##0.0000_);_(* \(#,##0.0000\);_(* "-"??_);_(@_)</c:formatCode>
                      <c:ptCount val="12"/>
                      <c:pt idx="0">
                        <c:v>289933.801264279</c:v>
                      </c:pt>
                      <c:pt idx="1">
                        <c:v>300448.11865709198</c:v>
                      </c:pt>
                      <c:pt idx="2">
                        <c:v>350333.92757733399</c:v>
                      </c:pt>
                      <c:pt idx="3">
                        <c:v>324508.42118392698</c:v>
                      </c:pt>
                      <c:pt idx="4">
                        <c:v>325166.87311009999</c:v>
                      </c:pt>
                      <c:pt idx="5">
                        <c:v>313539.40973677801</c:v>
                      </c:pt>
                      <c:pt idx="6">
                        <c:v>317672.23063590098</c:v>
                      </c:pt>
                      <c:pt idx="7">
                        <c:v>344112.03167693102</c:v>
                      </c:pt>
                      <c:pt idx="8">
                        <c:v>297685.96681910899</c:v>
                      </c:pt>
                      <c:pt idx="9">
                        <c:v>346547.70302868</c:v>
                      </c:pt>
                      <c:pt idx="10">
                        <c:v>339844.16586564702</c:v>
                      </c:pt>
                      <c:pt idx="11">
                        <c:v>351073.06417927402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7-CAB3-47D5-AEE9-89B5E3C6F367}"/>
                  </c:ext>
                </c:extLst>
              </c15:ser>
            </c15:filteredLineSeries>
          </c:ext>
        </c:extLst>
      </c:lineChart>
      <c:catAx>
        <c:axId val="12440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1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1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1.3698630136986301E-2"/>
              <c:y val="0.4344146685472519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060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0600632244467859E-2"/>
          <c:y val="0.93464974141984014"/>
          <c:w val="0.89999994468552347"/>
          <c:h val="3.3122100922152009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Royalty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0578279266572639"/>
          <c:w val="0.88198103266596461"/>
          <c:h val="0.72637517630465465"/>
        </c:manualLayout>
      </c:layout>
      <c:lineChart>
        <c:grouping val="standard"/>
        <c:varyColors val="0"/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Month'!$N$275:$Y$275</c:f>
              <c:numCache>
                <c:formatCode>General</c:formatCode>
                <c:ptCount val="12"/>
                <c:pt idx="0">
                  <c:v>10573776.67</c:v>
                </c:pt>
                <c:pt idx="1">
                  <c:v>8909926.2799999993</c:v>
                </c:pt>
                <c:pt idx="2">
                  <c:v>8353393.7699999996</c:v>
                </c:pt>
                <c:pt idx="3">
                  <c:v>7279677.2000000002</c:v>
                </c:pt>
                <c:pt idx="4">
                  <c:v>8207420.0599999996</c:v>
                </c:pt>
                <c:pt idx="5">
                  <c:v>8549547.3300000001</c:v>
                </c:pt>
                <c:pt idx="6">
                  <c:v>10759599.59</c:v>
                </c:pt>
                <c:pt idx="7">
                  <c:v>9466728.2799999993</c:v>
                </c:pt>
                <c:pt idx="8">
                  <c:v>9475142.5</c:v>
                </c:pt>
                <c:pt idx="9">
                  <c:v>12308493.779999999</c:v>
                </c:pt>
                <c:pt idx="10">
                  <c:v>13709823.439999999</c:v>
                </c:pt>
                <c:pt idx="11">
                  <c:v>14151633.460000001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872-450B-8AF4-91435EDE2374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Month'!$N$276:$Y$276</c:f>
              <c:numCache>
                <c:formatCode>General</c:formatCode>
                <c:ptCount val="12"/>
                <c:pt idx="0">
                  <c:v>12914471.52</c:v>
                </c:pt>
                <c:pt idx="1">
                  <c:v>11426949.710000001</c:v>
                </c:pt>
                <c:pt idx="2">
                  <c:v>14383084.279999999</c:v>
                </c:pt>
                <c:pt idx="3">
                  <c:v>14227861.66</c:v>
                </c:pt>
                <c:pt idx="4">
                  <c:v>16313061.810000001</c:v>
                </c:pt>
                <c:pt idx="5">
                  <c:v>13875056.699999999</c:v>
                </c:pt>
                <c:pt idx="6">
                  <c:v>13326385.380000001</c:v>
                </c:pt>
                <c:pt idx="7">
                  <c:v>12121772.119999999</c:v>
                </c:pt>
                <c:pt idx="8">
                  <c:v>12934245.619999999</c:v>
                </c:pt>
                <c:pt idx="9">
                  <c:v>11884857.59</c:v>
                </c:pt>
                <c:pt idx="10">
                  <c:v>11453161.189999999</c:v>
                </c:pt>
                <c:pt idx="11">
                  <c:v>13780047.23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872-450B-8AF4-91435EDE2374}"/>
            </c:ext>
          </c:extLst>
        </c:ser>
        <c:ser>
          <c:idx val="10"/>
          <c:order val="9"/>
          <c:tx>
            <c:strRef>
              <c:f>'Disposition Month'!$M$277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Month'!$N$277:$Y$277</c:f>
              <c:numCache>
                <c:formatCode>General</c:formatCode>
                <c:ptCount val="12"/>
                <c:pt idx="0">
                  <c:v>14126350.630000001</c:v>
                </c:pt>
                <c:pt idx="1">
                  <c:v>16897552.920000002</c:v>
                </c:pt>
                <c:pt idx="2">
                  <c:v>16120634.1</c:v>
                </c:pt>
                <c:pt idx="3">
                  <c:v>15194104.640000001</c:v>
                </c:pt>
                <c:pt idx="4">
                  <c:v>16104811.09</c:v>
                </c:pt>
                <c:pt idx="5">
                  <c:v>14950565.720000001</c:v>
                </c:pt>
                <c:pt idx="6">
                  <c:v>12313019.720000001</c:v>
                </c:pt>
                <c:pt idx="7">
                  <c:v>12738530.16</c:v>
                </c:pt>
                <c:pt idx="8">
                  <c:v>12890560.359999999</c:v>
                </c:pt>
                <c:pt idx="9">
                  <c:v>12250710.460000001</c:v>
                </c:pt>
                <c:pt idx="10">
                  <c:v>12310633.970000001</c:v>
                </c:pt>
                <c:pt idx="11">
                  <c:v>11923833.689999999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872-450B-8AF4-91435EDE2374}"/>
            </c:ext>
          </c:extLst>
        </c:ser>
        <c:ser>
          <c:idx val="11"/>
          <c:order val="10"/>
          <c:tx>
            <c:strRef>
              <c:f>'Disposition Month'!$M$278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Month'!$N$278:$Y$278</c:f>
              <c:numCache>
                <c:formatCode>General</c:formatCode>
                <c:ptCount val="12"/>
                <c:pt idx="0">
                  <c:v>9866708.2599999998</c:v>
                </c:pt>
                <c:pt idx="1">
                  <c:v>7343937.0099999998</c:v>
                </c:pt>
                <c:pt idx="2">
                  <c:v>7752468.2400000002</c:v>
                </c:pt>
                <c:pt idx="3">
                  <c:v>7264132.8799999999</c:v>
                </c:pt>
                <c:pt idx="4">
                  <c:v>8286357.75</c:v>
                </c:pt>
                <c:pt idx="5">
                  <c:v>8068532.2699999996</c:v>
                </c:pt>
                <c:pt idx="6">
                  <c:v>8103419.6100000003</c:v>
                </c:pt>
                <c:pt idx="7">
                  <c:v>7822705.6500000004</c:v>
                </c:pt>
                <c:pt idx="8">
                  <c:v>6650672.7199999997</c:v>
                </c:pt>
                <c:pt idx="9">
                  <c:v>6233619.5899999999</c:v>
                </c:pt>
                <c:pt idx="10">
                  <c:v>4853370.0999999996</c:v>
                </c:pt>
                <c:pt idx="11">
                  <c:v>4615331.6500000004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872-450B-8AF4-91435EDE2374}"/>
            </c:ext>
          </c:extLst>
        </c:ser>
        <c:ser>
          <c:idx val="12"/>
          <c:order val="11"/>
          <c:tx>
            <c:strRef>
              <c:f>'Disposition Month'!$M$279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Month'!$N$279:$Y$279</c:f>
              <c:numCache>
                <c:formatCode>General</c:formatCode>
                <c:ptCount val="12"/>
                <c:pt idx="0">
                  <c:v>5389775.9500000002</c:v>
                </c:pt>
                <c:pt idx="1">
                  <c:v>4269616.05</c:v>
                </c:pt>
                <c:pt idx="2">
                  <c:v>3660777.97</c:v>
                </c:pt>
                <c:pt idx="3">
                  <c:v>4016114.97</c:v>
                </c:pt>
                <c:pt idx="4">
                  <c:v>4292774.49</c:v>
                </c:pt>
                <c:pt idx="5">
                  <c:v>5138950.49</c:v>
                </c:pt>
                <c:pt idx="6">
                  <c:v>6374329.3600000003</c:v>
                </c:pt>
                <c:pt idx="7">
                  <c:v>5843581.3700000001</c:v>
                </c:pt>
                <c:pt idx="8">
                  <c:v>6165147.54</c:v>
                </c:pt>
                <c:pt idx="9">
                  <c:v>6115839.3300000001</c:v>
                </c:pt>
                <c:pt idx="10">
                  <c:v>5034599.26</c:v>
                </c:pt>
                <c:pt idx="11">
                  <c:v>7014391.2400000002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872-450B-8AF4-91435EDE2374}"/>
            </c:ext>
          </c:extLst>
        </c:ser>
        <c:ser>
          <c:idx val="13"/>
          <c:order val="12"/>
          <c:tx>
            <c:strRef>
              <c:f>'Disposition Month'!$M$280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Month'!$N$280:$Y$280</c:f>
              <c:numCache>
                <c:formatCode>General</c:formatCode>
                <c:ptCount val="12"/>
                <c:pt idx="0">
                  <c:v>7154579.5999999996</c:v>
                </c:pt>
                <c:pt idx="1">
                  <c:v>5367254.17</c:v>
                </c:pt>
                <c:pt idx="2">
                  <c:v>5402446.7599999998</c:v>
                </c:pt>
                <c:pt idx="3">
                  <c:v>5244548.37</c:v>
                </c:pt>
                <c:pt idx="4">
                  <c:v>6026801.5800000001</c:v>
                </c:pt>
                <c:pt idx="5">
                  <c:v>5643372.29</c:v>
                </c:pt>
                <c:pt idx="6">
                  <c:v>5470019.6500000004</c:v>
                </c:pt>
                <c:pt idx="7">
                  <c:v>5093970.2300000004</c:v>
                </c:pt>
                <c:pt idx="8">
                  <c:v>4917579.22</c:v>
                </c:pt>
                <c:pt idx="9">
                  <c:v>4859949.87</c:v>
                </c:pt>
                <c:pt idx="10">
                  <c:v>4987508.18</c:v>
                </c:pt>
                <c:pt idx="11">
                  <c:v>4766863.99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872-450B-8AF4-91435EDE2374}"/>
            </c:ext>
          </c:extLst>
        </c:ser>
        <c:ser>
          <c:idx val="0"/>
          <c:order val="13"/>
          <c:tx>
            <c:strRef>
              <c:f>'Disposition Month'!$M$281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Month'!$N$281:$Y$281</c:f>
              <c:numCache>
                <c:formatCode>General</c:formatCode>
                <c:ptCount val="12"/>
                <c:pt idx="0">
                  <c:v>5754939.4500000002</c:v>
                </c:pt>
                <c:pt idx="1">
                  <c:v>4623341.3600000003</c:v>
                </c:pt>
                <c:pt idx="2">
                  <c:v>4330410.66</c:v>
                </c:pt>
                <c:pt idx="3">
                  <c:v>4155528.06</c:v>
                </c:pt>
                <c:pt idx="4">
                  <c:v>4252725.78</c:v>
                </c:pt>
                <c:pt idx="5">
                  <c:v>4556364.67</c:v>
                </c:pt>
                <c:pt idx="6">
                  <c:v>4860301.6399999997</c:v>
                </c:pt>
                <c:pt idx="7">
                  <c:v>4755330.46</c:v>
                </c:pt>
                <c:pt idx="8">
                  <c:v>4777374.62</c:v>
                </c:pt>
                <c:pt idx="9">
                  <c:v>5444365.6500000004</c:v>
                </c:pt>
                <c:pt idx="10">
                  <c:v>6434760.5</c:v>
                </c:pt>
                <c:pt idx="11">
                  <c:v>7488261.1600000001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4E-465D-8690-E12561409297}"/>
            </c:ext>
          </c:extLst>
        </c:ser>
        <c:ser>
          <c:idx val="14"/>
          <c:order val="14"/>
          <c:tx>
            <c:strRef>
              <c:f>'Disposition Month'!$M$282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Month'!$N$282:$Y$282</c:f>
              <c:numCache>
                <c:formatCode>General</c:formatCode>
                <c:ptCount val="12"/>
                <c:pt idx="0">
                  <c:v>5756358.1100000003</c:v>
                </c:pt>
                <c:pt idx="1">
                  <c:v>4628476.83</c:v>
                </c:pt>
                <c:pt idx="2">
                  <c:v>5247938.24</c:v>
                </c:pt>
                <c:pt idx="3">
                  <c:v>4401747.51</c:v>
                </c:pt>
                <c:pt idx="4">
                  <c:v>4378693.21</c:v>
                </c:pt>
                <c:pt idx="5">
                  <c:v>3771351.81</c:v>
                </c:pt>
                <c:pt idx="6">
                  <c:v>3064490.77</c:v>
                </c:pt>
                <c:pt idx="7">
                  <c:v>3318307.95</c:v>
                </c:pt>
                <c:pt idx="8">
                  <c:v>3730142.13</c:v>
                </c:pt>
                <c:pt idx="9">
                  <c:v>3762641.16</c:v>
                </c:pt>
                <c:pt idx="10">
                  <c:v>4082715.4</c:v>
                </c:pt>
                <c:pt idx="11">
                  <c:v>3794864.5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4C-4798-ACE5-B57158DD2842}"/>
            </c:ext>
          </c:extLst>
        </c:ser>
        <c:ser>
          <c:idx val="15"/>
          <c:order val="15"/>
          <c:tx>
            <c:strRef>
              <c:f>'Disposition Month'!$M$283</c:f>
              <c:strCache>
                <c:ptCount val="1"/>
                <c:pt idx="0">
                  <c:v>2020</c:v>
                </c:pt>
              </c:strCache>
            </c:strRef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Month'!$N$283:$Y$283</c:f>
              <c:numCache>
                <c:formatCode>General</c:formatCode>
                <c:ptCount val="12"/>
                <c:pt idx="0">
                  <c:v>3019678.61</c:v>
                </c:pt>
                <c:pt idx="1">
                  <c:v>2626769.46</c:v>
                </c:pt>
                <c:pt idx="2">
                  <c:v>2584279.44</c:v>
                </c:pt>
                <c:pt idx="3">
                  <c:v>2211159.4300000002</c:v>
                </c:pt>
                <c:pt idx="4">
                  <c:v>2197041.23</c:v>
                </c:pt>
                <c:pt idx="5">
                  <c:v>1892752.2</c:v>
                </c:pt>
                <c:pt idx="6">
                  <c:v>1986935.5</c:v>
                </c:pt>
                <c:pt idx="7">
                  <c:v>2302252.9900000002</c:v>
                </c:pt>
                <c:pt idx="8">
                  <c:v>2356752.2400000002</c:v>
                </c:pt>
                <c:pt idx="9">
                  <c:v>2531949.96</c:v>
                </c:pt>
                <c:pt idx="10">
                  <c:v>3448508.44</c:v>
                </c:pt>
                <c:pt idx="11">
                  <c:v>3738661.02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D9-4177-9A6A-F80657666D30}"/>
            </c:ext>
          </c:extLst>
        </c:ser>
        <c:ser>
          <c:idx val="16"/>
          <c:order val="16"/>
          <c:tx>
            <c:strRef>
              <c:f>'Disposition Month'!$M$284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Month'!$N$284:$Y$284</c:f>
              <c:numCache>
                <c:formatCode>General</c:formatCode>
                <c:ptCount val="12"/>
                <c:pt idx="0">
                  <c:v>3632448.76</c:v>
                </c:pt>
                <c:pt idx="1">
                  <c:v>5410833.9500000002</c:v>
                </c:pt>
                <c:pt idx="2">
                  <c:v>3752183.99</c:v>
                </c:pt>
                <c:pt idx="3">
                  <c:v>3469134.5</c:v>
                </c:pt>
                <c:pt idx="4">
                  <c:v>4264876.97</c:v>
                </c:pt>
                <c:pt idx="5">
                  <c:v>4523999.79</c:v>
                </c:pt>
                <c:pt idx="6">
                  <c:v>5695548.3899999997</c:v>
                </c:pt>
                <c:pt idx="7">
                  <c:v>6147022.1299999999</c:v>
                </c:pt>
                <c:pt idx="8">
                  <c:v>6522768.96</c:v>
                </c:pt>
                <c:pt idx="9">
                  <c:v>9245855.9199999999</c:v>
                </c:pt>
                <c:pt idx="10">
                  <c:v>9813048</c:v>
                </c:pt>
                <c:pt idx="11">
                  <c:v>8386015.9400000004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B1-44B9-9C4F-EE0649501A67}"/>
            </c:ext>
          </c:extLst>
        </c:ser>
        <c:ser>
          <c:idx val="17"/>
          <c:order val="17"/>
          <c:tx>
            <c:strRef>
              <c:f>'Disposition Month'!$M$285</c:f>
              <c:strCache>
                <c:ptCount val="1"/>
                <c:pt idx="0">
                  <c:v>2022</c:v>
                </c:pt>
              </c:strCache>
            </c:strRef>
          </c:tx>
          <c:spPr>
            <a:ln w="9525">
              <a:solidFill>
                <a:srgbClr val="00206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Month'!$N$285:$Y$285</c:f>
              <c:numCache>
                <c:formatCode>General</c:formatCode>
                <c:ptCount val="12"/>
                <c:pt idx="0">
                  <c:v>7501311.6600000001</c:v>
                </c:pt>
                <c:pt idx="1">
                  <c:v>8433379.3699999992</c:v>
                </c:pt>
                <c:pt idx="2">
                  <c:v>8222084.5199999996</c:v>
                </c:pt>
                <c:pt idx="3">
                  <c:v>10243940.18</c:v>
                </c:pt>
                <c:pt idx="4">
                  <c:v>13651013.93</c:v>
                </c:pt>
                <c:pt idx="5">
                  <c:v>15716558.07</c:v>
                </c:pt>
                <c:pt idx="6">
                  <c:v>12435841.92</c:v>
                </c:pt>
                <c:pt idx="7">
                  <c:v>14432160.82</c:v>
                </c:pt>
                <c:pt idx="8">
                  <c:v>15309289.380000001</c:v>
                </c:pt>
                <c:pt idx="9">
                  <c:v>11232368.08</c:v>
                </c:pt>
                <c:pt idx="10">
                  <c:v>9407579.1199999992</c:v>
                </c:pt>
                <c:pt idx="11">
                  <c:v>10937689.26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17-447E-831E-8213F2917B51}"/>
            </c:ext>
          </c:extLst>
        </c:ser>
        <c:ser>
          <c:idx val="18"/>
          <c:order val="18"/>
          <c:tx>
            <c:strRef>
              <c:f>'Disposition Month'!$M$286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chemeClr val="accent5">
                  <a:lumMod val="75000"/>
                </a:schemeClr>
              </a:solidFill>
            </a:ln>
          </c:spPr>
          <c:marker>
            <c:symbol val="square"/>
            <c:size val="6"/>
            <c:spPr>
              <a:solidFill>
                <a:schemeClr val="accent5">
                  <a:lumMod val="75000"/>
                </a:schemeClr>
              </a:solidFill>
              <a:ln>
                <a:solidFill>
                  <a:schemeClr val="accent5">
                    <a:lumMod val="75000"/>
                  </a:schemeClr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Month'!$N$286:$Y$286</c:f>
              <c:numCache>
                <c:formatCode>General</c:formatCode>
                <c:ptCount val="12"/>
                <c:pt idx="0">
                  <c:v>6480760.4900000002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BA-48EA-AC0F-87D8FB041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156352"/>
        <c:axId val="125170816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Month'!$M$268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Month'!$N$266:$Y$266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Month'!$N$268:$Y$268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22368429.109999999</c:v>
                      </c:pt>
                      <c:pt idx="1">
                        <c:v>20647581.969999999</c:v>
                      </c:pt>
                      <c:pt idx="2">
                        <c:v>24209280.059999999</c:v>
                      </c:pt>
                      <c:pt idx="3">
                        <c:v>25822883.84</c:v>
                      </c:pt>
                      <c:pt idx="4">
                        <c:v>24749852.489999998</c:v>
                      </c:pt>
                      <c:pt idx="5">
                        <c:v>22750395.02</c:v>
                      </c:pt>
                      <c:pt idx="6">
                        <c:v>24383629.629999999</c:v>
                      </c:pt>
                      <c:pt idx="7">
                        <c:v>25909986.300000001</c:v>
                      </c:pt>
                      <c:pt idx="8">
                        <c:v>15277100.470000001</c:v>
                      </c:pt>
                      <c:pt idx="9">
                        <c:v>20489246.5</c:v>
                      </c:pt>
                      <c:pt idx="10">
                        <c:v>26049180.170000002</c:v>
                      </c:pt>
                      <c:pt idx="11">
                        <c:v>33028146.489999998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7872-450B-8AF4-91435EDE2374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Month'!$M$269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Month'!$N$266:$Y$266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Month'!$N$269:$Y$269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31017469.260000002</c:v>
                      </c:pt>
                      <c:pt idx="1">
                        <c:v>24066701.719999999</c:v>
                      </c:pt>
                      <c:pt idx="2">
                        <c:v>23328764.800000001</c:v>
                      </c:pt>
                      <c:pt idx="3">
                        <c:v>23637002.050000001</c:v>
                      </c:pt>
                      <c:pt idx="4">
                        <c:v>24362338.539999999</c:v>
                      </c:pt>
                      <c:pt idx="5">
                        <c:v>23050111.460000001</c:v>
                      </c:pt>
                      <c:pt idx="6">
                        <c:v>23014408.030000001</c:v>
                      </c:pt>
                      <c:pt idx="7">
                        <c:v>26824507.460000001</c:v>
                      </c:pt>
                      <c:pt idx="8">
                        <c:v>21299764.629999999</c:v>
                      </c:pt>
                      <c:pt idx="9">
                        <c:v>17825793.82</c:v>
                      </c:pt>
                      <c:pt idx="10">
                        <c:v>25667799.98</c:v>
                      </c:pt>
                      <c:pt idx="11">
                        <c:v>27266023.25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872-450B-8AF4-91435EDE2374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Month'!$M$270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Month'!$N$266:$Y$266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Month'!$N$270:$Y$270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20960326.329999998</c:v>
                      </c:pt>
                      <c:pt idx="1">
                        <c:v>24034082.199999999</c:v>
                      </c:pt>
                      <c:pt idx="2">
                        <c:v>27862427.289999999</c:v>
                      </c:pt>
                      <c:pt idx="3">
                        <c:v>27273585.43</c:v>
                      </c:pt>
                      <c:pt idx="4">
                        <c:v>29913047.129999999</c:v>
                      </c:pt>
                      <c:pt idx="5">
                        <c:v>28088096.920000002</c:v>
                      </c:pt>
                      <c:pt idx="6">
                        <c:v>25094872.699999999</c:v>
                      </c:pt>
                      <c:pt idx="7">
                        <c:v>22279592.559999999</c:v>
                      </c:pt>
                      <c:pt idx="8">
                        <c:v>20615150.760000002</c:v>
                      </c:pt>
                      <c:pt idx="9">
                        <c:v>24860753.02</c:v>
                      </c:pt>
                      <c:pt idx="10">
                        <c:v>26383796.84</c:v>
                      </c:pt>
                      <c:pt idx="11">
                        <c:v>28234749.969999999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872-450B-8AF4-91435EDE2374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Month'!$N$266:$Y$266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Month'!$N$271:$Y$271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29486848.949999999</c:v>
                      </c:pt>
                      <c:pt idx="1">
                        <c:v>30369685.82</c:v>
                      </c:pt>
                      <c:pt idx="2">
                        <c:v>36142467.920000002</c:v>
                      </c:pt>
                      <c:pt idx="3">
                        <c:v>37486383.810000002</c:v>
                      </c:pt>
                      <c:pt idx="4">
                        <c:v>50872287.869999997</c:v>
                      </c:pt>
                      <c:pt idx="5">
                        <c:v>56143404.909999996</c:v>
                      </c:pt>
                      <c:pt idx="6">
                        <c:v>58049945.969999999</c:v>
                      </c:pt>
                      <c:pt idx="7">
                        <c:v>38127222.100000001</c:v>
                      </c:pt>
                      <c:pt idx="8">
                        <c:v>13595360.65</c:v>
                      </c:pt>
                      <c:pt idx="9">
                        <c:v>24541823.379999999</c:v>
                      </c:pt>
                      <c:pt idx="10">
                        <c:v>25653193.649999999</c:v>
                      </c:pt>
                      <c:pt idx="11">
                        <c:v>19967337.449999999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872-450B-8AF4-91435EDE2374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Month'!$N$266:$Y$266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Month'!$N$272:$Y$272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19332907.969999999</c:v>
                      </c:pt>
                      <c:pt idx="1">
                        <c:v>14750939.99</c:v>
                      </c:pt>
                      <c:pt idx="2">
                        <c:v>13691776.34</c:v>
                      </c:pt>
                      <c:pt idx="3">
                        <c:v>12154572.800000001</c:v>
                      </c:pt>
                      <c:pt idx="4">
                        <c:v>13047029.109999999</c:v>
                      </c:pt>
                      <c:pt idx="5">
                        <c:v>12341953.789999999</c:v>
                      </c:pt>
                      <c:pt idx="6">
                        <c:v>11774677.17</c:v>
                      </c:pt>
                      <c:pt idx="7">
                        <c:v>10645919.74</c:v>
                      </c:pt>
                      <c:pt idx="8">
                        <c:v>8762438.9499999993</c:v>
                      </c:pt>
                      <c:pt idx="9">
                        <c:v>12459295.060000001</c:v>
                      </c:pt>
                      <c:pt idx="10">
                        <c:v>11704226.460000001</c:v>
                      </c:pt>
                      <c:pt idx="11">
                        <c:v>15248798.5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872-450B-8AF4-91435EDE2374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Month'!$M$273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>
                    <a:solidFill>
                      <a:srgbClr val="8064A2">
                        <a:lumMod val="75000"/>
                      </a:srgb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rgbClr val="8064A2">
                        <a:lumMod val="75000"/>
                      </a:srgb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Month'!$N$266:$Y$266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Month'!$N$273:$Y$273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17420542.649999999</c:v>
                      </c:pt>
                      <c:pt idx="1">
                        <c:v>14454616.289999999</c:v>
                      </c:pt>
                      <c:pt idx="2">
                        <c:v>11695157.49</c:v>
                      </c:pt>
                      <c:pt idx="3">
                        <c:v>12242997.35</c:v>
                      </c:pt>
                      <c:pt idx="4">
                        <c:v>12955718.1</c:v>
                      </c:pt>
                      <c:pt idx="5">
                        <c:v>14781702.41</c:v>
                      </c:pt>
                      <c:pt idx="6">
                        <c:v>16011353.34</c:v>
                      </c:pt>
                      <c:pt idx="7">
                        <c:v>14932041.210000001</c:v>
                      </c:pt>
                      <c:pt idx="8">
                        <c:v>11759577.82</c:v>
                      </c:pt>
                      <c:pt idx="9">
                        <c:v>11495558.9</c:v>
                      </c:pt>
                      <c:pt idx="10">
                        <c:v>10328913.58</c:v>
                      </c:pt>
                      <c:pt idx="11">
                        <c:v>15028508.810000001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872-450B-8AF4-91435EDE2374}"/>
                  </c:ext>
                </c:extLst>
              </c15:ser>
            </c15:filteredLineSeries>
            <c15:filteredLineSeries>
              <c15:ser>
                <c:idx val="7"/>
                <c:order val="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Month'!$M$274</c15:sqref>
                        </c15:formulaRef>
                      </c:ext>
                    </c:extLst>
                    <c:strCache>
                      <c:ptCount val="1"/>
                      <c:pt idx="0">
                        <c:v>2011</c:v>
                      </c:pt>
                    </c:strCache>
                  </c:strRef>
                </c:tx>
                <c:spPr>
                  <a:ln w="12700">
                    <a:solidFill>
                      <a:schemeClr val="accent5">
                        <a:lumMod val="40000"/>
                        <a:lumOff val="60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40000"/>
                        <a:lumOff val="60000"/>
                      </a:schemeClr>
                    </a:solidFill>
                    <a:ln>
                      <a:solidFill>
                        <a:srgbClr val="4BACC6">
                          <a:lumMod val="40000"/>
                          <a:lumOff val="60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Month'!$N$266:$Y$266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Month'!$N$274:$Y$274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15628640.98</c:v>
                      </c:pt>
                      <c:pt idx="1">
                        <c:v>13669618.27</c:v>
                      </c:pt>
                      <c:pt idx="2">
                        <c:v>15109936.359999999</c:v>
                      </c:pt>
                      <c:pt idx="3">
                        <c:v>15790804.42</c:v>
                      </c:pt>
                      <c:pt idx="4">
                        <c:v>15244550.449999999</c:v>
                      </c:pt>
                      <c:pt idx="5">
                        <c:v>15318259.4</c:v>
                      </c:pt>
                      <c:pt idx="6">
                        <c:v>15795211.550000001</c:v>
                      </c:pt>
                      <c:pt idx="7">
                        <c:v>15606591.699999999</c:v>
                      </c:pt>
                      <c:pt idx="8">
                        <c:v>13172474.01</c:v>
                      </c:pt>
                      <c:pt idx="9">
                        <c:v>13454099.66</c:v>
                      </c:pt>
                      <c:pt idx="10">
                        <c:v>12206226.07</c:v>
                      </c:pt>
                      <c:pt idx="11">
                        <c:v>12406251.810000001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7-7872-450B-8AF4-91435EDE2374}"/>
                  </c:ext>
                </c:extLst>
              </c15:ser>
            </c15:filteredLineSeries>
          </c:ext>
        </c:extLst>
      </c:lineChart>
      <c:catAx>
        <c:axId val="12515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7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17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563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Volume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96522655426769"/>
          <c:y val="0.11142454160789844"/>
          <c:w val="0.87249736564805069"/>
          <c:h val="0.72637517630465465"/>
        </c:manualLayout>
      </c:layout>
      <c:lineChart>
        <c:grouping val="standard"/>
        <c:varyColors val="0"/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Month'!$N$290:$Y$290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Month'!$N$299:$Y$299</c:f>
              <c:numCache>
                <c:formatCode>General</c:formatCode>
                <c:ptCount val="12"/>
                <c:pt idx="0">
                  <c:v>3617113.47580782</c:v>
                </c:pt>
                <c:pt idx="1">
                  <c:v>3359105.6657841098</c:v>
                </c:pt>
                <c:pt idx="2">
                  <c:v>3628030.1824391801</c:v>
                </c:pt>
                <c:pt idx="3">
                  <c:v>3557143.1770983501</c:v>
                </c:pt>
                <c:pt idx="4">
                  <c:v>3600786.7327474002</c:v>
                </c:pt>
                <c:pt idx="5">
                  <c:v>3558328.3891504901</c:v>
                </c:pt>
                <c:pt idx="6">
                  <c:v>3746938.1706518601</c:v>
                </c:pt>
                <c:pt idx="7">
                  <c:v>3227504.5235491302</c:v>
                </c:pt>
                <c:pt idx="8">
                  <c:v>3467157.3585043098</c:v>
                </c:pt>
                <c:pt idx="9">
                  <c:v>3830897.53566849</c:v>
                </c:pt>
                <c:pt idx="10">
                  <c:v>4019006.0722573199</c:v>
                </c:pt>
                <c:pt idx="11">
                  <c:v>4127804.4652244998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904-4210-B155-0C587E955DFC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Month'!$N$290:$Y$290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Month'!$N$300:$Y$300</c:f>
              <c:numCache>
                <c:formatCode>General</c:formatCode>
                <c:ptCount val="12"/>
                <c:pt idx="0">
                  <c:v>4105230.1342321299</c:v>
                </c:pt>
                <c:pt idx="1">
                  <c:v>3532687.4964948799</c:v>
                </c:pt>
                <c:pt idx="2">
                  <c:v>4020816.7977016801</c:v>
                </c:pt>
                <c:pt idx="3">
                  <c:v>3533424.9274199102</c:v>
                </c:pt>
                <c:pt idx="4">
                  <c:v>4076019.2154437001</c:v>
                </c:pt>
                <c:pt idx="5">
                  <c:v>3595453.0088969599</c:v>
                </c:pt>
                <c:pt idx="6">
                  <c:v>3744606.3363147001</c:v>
                </c:pt>
                <c:pt idx="7">
                  <c:v>3614393.4490958098</c:v>
                </c:pt>
                <c:pt idx="8">
                  <c:v>3679296.89777222</c:v>
                </c:pt>
                <c:pt idx="9">
                  <c:v>3365870.6442591702</c:v>
                </c:pt>
                <c:pt idx="10">
                  <c:v>3308458.3553426801</c:v>
                </c:pt>
                <c:pt idx="11">
                  <c:v>3481320.29714404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904-4210-B155-0C587E955DFC}"/>
            </c:ext>
          </c:extLst>
        </c:ser>
        <c:ser>
          <c:idx val="10"/>
          <c:order val="9"/>
          <c:tx>
            <c:strRef>
              <c:f>'Disposition Month'!$M$301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Month'!$N$290:$Y$290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Month'!$N$301:$Y$301</c:f>
              <c:numCache>
                <c:formatCode>General</c:formatCode>
                <c:ptCount val="12"/>
                <c:pt idx="0">
                  <c:v>3194907.9605489802</c:v>
                </c:pt>
                <c:pt idx="1">
                  <c:v>3019313.2043184</c:v>
                </c:pt>
                <c:pt idx="2">
                  <c:v>3432112.0284853401</c:v>
                </c:pt>
                <c:pt idx="3">
                  <c:v>3363139.4439751501</c:v>
                </c:pt>
                <c:pt idx="4">
                  <c:v>3577997.19551697</c:v>
                </c:pt>
                <c:pt idx="5">
                  <c:v>3316014.4529355499</c:v>
                </c:pt>
                <c:pt idx="6">
                  <c:v>3039114.0134418001</c:v>
                </c:pt>
                <c:pt idx="7">
                  <c:v>3439937.0193895502</c:v>
                </c:pt>
                <c:pt idx="8">
                  <c:v>3397015.3074591998</c:v>
                </c:pt>
                <c:pt idx="9">
                  <c:v>3311869.8025758001</c:v>
                </c:pt>
                <c:pt idx="10">
                  <c:v>3240570.8339133998</c:v>
                </c:pt>
                <c:pt idx="11">
                  <c:v>3366056.6068246998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904-4210-B155-0C587E955DFC}"/>
            </c:ext>
          </c:extLst>
        </c:ser>
        <c:ser>
          <c:idx val="11"/>
          <c:order val="10"/>
          <c:tx>
            <c:strRef>
              <c:f>'Disposition Month'!$M$302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Month'!$N$290:$Y$290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Month'!$N$302:$Y$302</c:f>
              <c:numCache>
                <c:formatCode>General</c:formatCode>
                <c:ptCount val="12"/>
                <c:pt idx="0">
                  <c:v>3404761.4341886099</c:v>
                </c:pt>
                <c:pt idx="1">
                  <c:v>2731077.1020644298</c:v>
                </c:pt>
                <c:pt idx="2">
                  <c:v>2990729.1486962298</c:v>
                </c:pt>
                <c:pt idx="3">
                  <c:v>3039094.1946797702</c:v>
                </c:pt>
                <c:pt idx="4">
                  <c:v>3218635.8573584598</c:v>
                </c:pt>
                <c:pt idx="5">
                  <c:v>3131769.63831768</c:v>
                </c:pt>
                <c:pt idx="6">
                  <c:v>3093487.3556683399</c:v>
                </c:pt>
                <c:pt idx="7">
                  <c:v>2992774.2438230999</c:v>
                </c:pt>
                <c:pt idx="8">
                  <c:v>2735426.7734534298</c:v>
                </c:pt>
                <c:pt idx="9">
                  <c:v>2846330.88352441</c:v>
                </c:pt>
                <c:pt idx="10">
                  <c:v>2653020.4554452999</c:v>
                </c:pt>
                <c:pt idx="11">
                  <c:v>2662992.7884186702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904-4210-B155-0C587E955DFC}"/>
            </c:ext>
          </c:extLst>
        </c:ser>
        <c:ser>
          <c:idx val="12"/>
          <c:order val="11"/>
          <c:tx>
            <c:strRef>
              <c:f>'Disposition Month'!$M$303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Month'!$N$290:$Y$290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Month'!$N$303:$Y$303</c:f>
              <c:numCache>
                <c:formatCode>General</c:formatCode>
                <c:ptCount val="12"/>
                <c:pt idx="0">
                  <c:v>2595659.0126004498</c:v>
                </c:pt>
                <c:pt idx="1">
                  <c:v>2404903.12819289</c:v>
                </c:pt>
                <c:pt idx="2">
                  <c:v>2501164.0877212998</c:v>
                </c:pt>
                <c:pt idx="3">
                  <c:v>2354096.9744380298</c:v>
                </c:pt>
                <c:pt idx="4">
                  <c:v>2513416.4455053001</c:v>
                </c:pt>
                <c:pt idx="5">
                  <c:v>2393687.02612196</c:v>
                </c:pt>
                <c:pt idx="6">
                  <c:v>2423122.7382212002</c:v>
                </c:pt>
                <c:pt idx="7">
                  <c:v>2295513.9773722398</c:v>
                </c:pt>
                <c:pt idx="8">
                  <c:v>2239326.9426642</c:v>
                </c:pt>
                <c:pt idx="9">
                  <c:v>2197609.6370426798</c:v>
                </c:pt>
                <c:pt idx="10">
                  <c:v>2124859.4222615999</c:v>
                </c:pt>
                <c:pt idx="11">
                  <c:v>2128786.52064216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904-4210-B155-0C587E955DFC}"/>
            </c:ext>
          </c:extLst>
        </c:ser>
        <c:ser>
          <c:idx val="13"/>
          <c:order val="12"/>
          <c:tx>
            <c:strRef>
              <c:f>'Disposition Month'!$M$304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Month'!$N$290:$Y$290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Month'!$N$304:$Y$304</c:f>
              <c:numCache>
                <c:formatCode>General</c:formatCode>
                <c:ptCount val="12"/>
                <c:pt idx="0">
                  <c:v>2104279.6087225401</c:v>
                </c:pt>
                <c:pt idx="1">
                  <c:v>1913650.9600861401</c:v>
                </c:pt>
                <c:pt idx="2">
                  <c:v>2019755.6599136</c:v>
                </c:pt>
                <c:pt idx="3">
                  <c:v>1700864.7131197001</c:v>
                </c:pt>
                <c:pt idx="4">
                  <c:v>2007994.6094557999</c:v>
                </c:pt>
                <c:pt idx="5">
                  <c:v>1968967.2081832399</c:v>
                </c:pt>
                <c:pt idx="6">
                  <c:v>1944954.69382126</c:v>
                </c:pt>
                <c:pt idx="7">
                  <c:v>1840798.449609</c:v>
                </c:pt>
                <c:pt idx="8">
                  <c:v>1766036.3128402</c:v>
                </c:pt>
                <c:pt idx="9">
                  <c:v>1770596.725237</c:v>
                </c:pt>
                <c:pt idx="10">
                  <c:v>1791796.1227102</c:v>
                </c:pt>
                <c:pt idx="11">
                  <c:v>1742706.23000375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904-4210-B155-0C587E955DFC}"/>
            </c:ext>
          </c:extLst>
        </c:ser>
        <c:ser>
          <c:idx val="0"/>
          <c:order val="13"/>
          <c:tx>
            <c:strRef>
              <c:f>'Disposition Month'!$M$305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7"/>
          </c:marker>
          <c:cat>
            <c:strRef>
              <c:f>'Disposition Month'!$N$290:$Y$290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Month'!$N$305:$Y$305</c:f>
              <c:numCache>
                <c:formatCode>General</c:formatCode>
                <c:ptCount val="12"/>
                <c:pt idx="0">
                  <c:v>1758610.6901978999</c:v>
                </c:pt>
                <c:pt idx="1">
                  <c:v>1626096.2700390001</c:v>
                </c:pt>
                <c:pt idx="2">
                  <c:v>1746944.9304808499</c:v>
                </c:pt>
                <c:pt idx="3">
                  <c:v>1629049.73784092</c:v>
                </c:pt>
                <c:pt idx="4">
                  <c:v>1613532.5216773101</c:v>
                </c:pt>
                <c:pt idx="5">
                  <c:v>1656576.28301246</c:v>
                </c:pt>
                <c:pt idx="6">
                  <c:v>1772589.35388948</c:v>
                </c:pt>
                <c:pt idx="7">
                  <c:v>1709125.95836257</c:v>
                </c:pt>
                <c:pt idx="8">
                  <c:v>1687060.8959718</c:v>
                </c:pt>
                <c:pt idx="9">
                  <c:v>1811674.1080602801</c:v>
                </c:pt>
                <c:pt idx="10">
                  <c:v>1782418.8463834701</c:v>
                </c:pt>
                <c:pt idx="11">
                  <c:v>1831192.0630068299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50-4B0F-85DF-A6C63A72377B}"/>
            </c:ext>
          </c:extLst>
        </c:ser>
        <c:ser>
          <c:idx val="14"/>
          <c:order val="14"/>
          <c:tx>
            <c:strRef>
              <c:f>'Disposition Month'!$M$306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Month'!$N$290:$Y$290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Month'!$N$306:$Y$306</c:f>
              <c:numCache>
                <c:formatCode>General</c:formatCode>
                <c:ptCount val="12"/>
                <c:pt idx="0">
                  <c:v>1869367.4409989</c:v>
                </c:pt>
                <c:pt idx="1">
                  <c:v>1765621.2655382501</c:v>
                </c:pt>
                <c:pt idx="2">
                  <c:v>1985336.3665335299</c:v>
                </c:pt>
                <c:pt idx="3">
                  <c:v>1828492.87032758</c:v>
                </c:pt>
                <c:pt idx="4">
                  <c:v>1873205.27455342</c:v>
                </c:pt>
                <c:pt idx="5">
                  <c:v>1730584.8639165999</c:v>
                </c:pt>
                <c:pt idx="6">
                  <c:v>1524956.4207599</c:v>
                </c:pt>
                <c:pt idx="7">
                  <c:v>2122316.5923958402</c:v>
                </c:pt>
                <c:pt idx="8">
                  <c:v>2115027.4195042201</c:v>
                </c:pt>
                <c:pt idx="9">
                  <c:v>2220137.2087758901</c:v>
                </c:pt>
                <c:pt idx="10">
                  <c:v>2129055.1727904198</c:v>
                </c:pt>
                <c:pt idx="11">
                  <c:v>2225922.2715614499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32-4A84-93ED-D81380C4A986}"/>
            </c:ext>
          </c:extLst>
        </c:ser>
        <c:ser>
          <c:idx val="15"/>
          <c:order val="15"/>
          <c:tx>
            <c:strRef>
              <c:f>'Disposition Month'!$M$307</c:f>
              <c:strCache>
                <c:ptCount val="1"/>
                <c:pt idx="0">
                  <c:v>2020</c:v>
                </c:pt>
              </c:strCache>
            </c:strRef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Month'!$N$290:$Y$290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Month'!$N$307:$Y$307</c:f>
              <c:numCache>
                <c:formatCode>General</c:formatCode>
                <c:ptCount val="12"/>
                <c:pt idx="0">
                  <c:v>2103275.3072195798</c:v>
                </c:pt>
                <c:pt idx="1">
                  <c:v>1985643.2859313199</c:v>
                </c:pt>
                <c:pt idx="2">
                  <c:v>2070357.5716444601</c:v>
                </c:pt>
                <c:pt idx="3">
                  <c:v>1869720.0293641</c:v>
                </c:pt>
                <c:pt idx="4">
                  <c:v>1688187.0423145499</c:v>
                </c:pt>
                <c:pt idx="5">
                  <c:v>1559977.76517929</c:v>
                </c:pt>
                <c:pt idx="6">
                  <c:v>1631381.8765281001</c:v>
                </c:pt>
                <c:pt idx="7">
                  <c:v>1249053.9469920499</c:v>
                </c:pt>
                <c:pt idx="8">
                  <c:v>1321842.88292679</c:v>
                </c:pt>
                <c:pt idx="9">
                  <c:v>1345844.81987499</c:v>
                </c:pt>
                <c:pt idx="10">
                  <c:v>1411604.4240752701</c:v>
                </c:pt>
                <c:pt idx="11">
                  <c:v>1564146.4120160199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7-4F11-AB17-9BFB795D65E7}"/>
            </c:ext>
          </c:extLst>
        </c:ser>
        <c:ser>
          <c:idx val="16"/>
          <c:order val="16"/>
          <c:tx>
            <c:strRef>
              <c:f>'Disposition Month'!$M$308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Month'!$N$290:$Y$290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Month'!$N$308:$Y$308</c:f>
              <c:numCache>
                <c:formatCode>General</c:formatCode>
                <c:ptCount val="12"/>
                <c:pt idx="0">
                  <c:v>2226472.7443115199</c:v>
                </c:pt>
                <c:pt idx="1">
                  <c:v>1982916.84945412</c:v>
                </c:pt>
                <c:pt idx="2">
                  <c:v>2244654.3454335299</c:v>
                </c:pt>
                <c:pt idx="3">
                  <c:v>2157769.28734576</c:v>
                </c:pt>
                <c:pt idx="4">
                  <c:v>2269551.3707495402</c:v>
                </c:pt>
                <c:pt idx="5">
                  <c:v>2903310.77757442</c:v>
                </c:pt>
                <c:pt idx="6">
                  <c:v>1637895.4940704999</c:v>
                </c:pt>
                <c:pt idx="7">
                  <c:v>2340177.30899934</c:v>
                </c:pt>
                <c:pt idx="8">
                  <c:v>2148382.3599020098</c:v>
                </c:pt>
                <c:pt idx="9">
                  <c:v>2424316.5384784001</c:v>
                </c:pt>
                <c:pt idx="10">
                  <c:v>2552476.5445043398</c:v>
                </c:pt>
                <c:pt idx="11">
                  <c:v>2653522.8601431302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31-4226-9F11-BD28D0C7A97D}"/>
            </c:ext>
          </c:extLst>
        </c:ser>
        <c:ser>
          <c:idx val="17"/>
          <c:order val="17"/>
          <c:tx>
            <c:strRef>
              <c:f>'Disposition Month'!$M$309</c:f>
              <c:strCache>
                <c:ptCount val="1"/>
                <c:pt idx="0">
                  <c:v>2022</c:v>
                </c:pt>
              </c:strCache>
            </c:strRef>
          </c:tx>
          <c:spPr>
            <a:ln w="9525">
              <a:solidFill>
                <a:srgbClr val="00206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strRef>
              <c:f>'Disposition Month'!$N$290:$Y$290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Month'!$N$309:$Y$309</c:f>
              <c:numCache>
                <c:formatCode>General</c:formatCode>
                <c:ptCount val="12"/>
                <c:pt idx="0">
                  <c:v>3014894.2819407801</c:v>
                </c:pt>
                <c:pt idx="1">
                  <c:v>2754151.2868615398</c:v>
                </c:pt>
                <c:pt idx="2">
                  <c:v>2968063.5550600099</c:v>
                </c:pt>
                <c:pt idx="3">
                  <c:v>2933593.6528232498</c:v>
                </c:pt>
                <c:pt idx="4">
                  <c:v>2993385.5762193701</c:v>
                </c:pt>
                <c:pt idx="5">
                  <c:v>2978837.5852659699</c:v>
                </c:pt>
                <c:pt idx="6">
                  <c:v>3025635.0038676001</c:v>
                </c:pt>
                <c:pt idx="7">
                  <c:v>2865428.5823254301</c:v>
                </c:pt>
                <c:pt idx="8">
                  <c:v>3119350.0302615599</c:v>
                </c:pt>
                <c:pt idx="9">
                  <c:v>3227805.4636215102</c:v>
                </c:pt>
                <c:pt idx="10">
                  <c:v>3144027.66978388</c:v>
                </c:pt>
                <c:pt idx="11">
                  <c:v>3000283.4074300802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D3-4DFD-9F2B-ED5335168B04}"/>
            </c:ext>
          </c:extLst>
        </c:ser>
        <c:ser>
          <c:idx val="18"/>
          <c:order val="18"/>
          <c:tx>
            <c:strRef>
              <c:f>'Disposition Month'!$M$310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chemeClr val="accent5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5">
                  <a:lumMod val="75000"/>
                </a:schemeClr>
              </a:solidFill>
              <a:ln>
                <a:solidFill>
                  <a:schemeClr val="accent5">
                    <a:lumMod val="75000"/>
                  </a:schemeClr>
                </a:solidFill>
              </a:ln>
            </c:spPr>
          </c:marker>
          <c:dPt>
            <c:idx val="0"/>
            <c:marker>
              <c:spPr>
                <a:solidFill>
                  <a:schemeClr val="accent5">
                    <a:lumMod val="75000"/>
                  </a:schemeClr>
                </a:solidFill>
                <a:ln w="9525">
                  <a:solidFill>
                    <a:schemeClr val="accent5">
                      <a:lumMod val="75000"/>
                    </a:schemeClr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6076-47AE-AB3F-FF3E0FADC78A}"/>
              </c:ext>
            </c:extLst>
          </c:dPt>
          <c:cat>
            <c:strRef>
              <c:f>'Disposition Month'!$N$290:$Y$290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Month'!$N$310:$Y$310</c:f>
              <c:numCache>
                <c:formatCode>General</c:formatCode>
                <c:ptCount val="12"/>
                <c:pt idx="0">
                  <c:v>1764152.93548899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76-47AE-AB3F-FF3E0FADC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76960"/>
        <c:axId val="126387328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Month'!$M$292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Month'!$N$290:$Y$290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Month'!$N$292:$Y$292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3612981.4311998799</c:v>
                      </c:pt>
                      <c:pt idx="1">
                        <c:v>3267548.87167732</c:v>
                      </c:pt>
                      <c:pt idx="2">
                        <c:v>3623352.9644892402</c:v>
                      </c:pt>
                      <c:pt idx="3">
                        <c:v>3480567.2091075601</c:v>
                      </c:pt>
                      <c:pt idx="4">
                        <c:v>3610262.6982168402</c:v>
                      </c:pt>
                      <c:pt idx="5">
                        <c:v>3483852.8104148698</c:v>
                      </c:pt>
                      <c:pt idx="6">
                        <c:v>3412517.5517720901</c:v>
                      </c:pt>
                      <c:pt idx="7">
                        <c:v>3031947.3975813999</c:v>
                      </c:pt>
                      <c:pt idx="8">
                        <c:v>1265285.8452300499</c:v>
                      </c:pt>
                      <c:pt idx="9">
                        <c:v>1438126.97102137</c:v>
                      </c:pt>
                      <c:pt idx="10">
                        <c:v>2262047.8919256199</c:v>
                      </c:pt>
                      <c:pt idx="11">
                        <c:v>2736529.2176780901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8904-4210-B155-0C587E955DFC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Month'!$M$293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Month'!$N$290:$Y$290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Month'!$N$293:$Y$293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2941423.72359032</c:v>
                      </c:pt>
                      <c:pt idx="1">
                        <c:v>2932545.19961194</c:v>
                      </c:pt>
                      <c:pt idx="2">
                        <c:v>3267199.11640005</c:v>
                      </c:pt>
                      <c:pt idx="3">
                        <c:v>3270896.69301634</c:v>
                      </c:pt>
                      <c:pt idx="4">
                        <c:v>3508767.2334680101</c:v>
                      </c:pt>
                      <c:pt idx="5">
                        <c:v>3738017.9825561801</c:v>
                      </c:pt>
                      <c:pt idx="6">
                        <c:v>3725617.5200453699</c:v>
                      </c:pt>
                      <c:pt idx="7">
                        <c:v>3725817.13286317</c:v>
                      </c:pt>
                      <c:pt idx="8">
                        <c:v>3643661.9135850901</c:v>
                      </c:pt>
                      <c:pt idx="9">
                        <c:v>3724272.3230012399</c:v>
                      </c:pt>
                      <c:pt idx="10">
                        <c:v>3507277.8619028698</c:v>
                      </c:pt>
                      <c:pt idx="11">
                        <c:v>3585457.1720061102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904-4210-B155-0C587E955DFC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Month'!$M$294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Month'!$N$290:$Y$290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Month'!$N$294:$Y$294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3431417.7115227999</c:v>
                      </c:pt>
                      <c:pt idx="1">
                        <c:v>3187283.0760072102</c:v>
                      </c:pt>
                      <c:pt idx="2">
                        <c:v>3758706.9102976499</c:v>
                      </c:pt>
                      <c:pt idx="3">
                        <c:v>3532409.0062794499</c:v>
                      </c:pt>
                      <c:pt idx="4">
                        <c:v>3847360.6544289798</c:v>
                      </c:pt>
                      <c:pt idx="5">
                        <c:v>3801646.8529513599</c:v>
                      </c:pt>
                      <c:pt idx="6">
                        <c:v>3781746.6914056502</c:v>
                      </c:pt>
                      <c:pt idx="7">
                        <c:v>3496860.8815262401</c:v>
                      </c:pt>
                      <c:pt idx="8">
                        <c:v>3473362.6859711502</c:v>
                      </c:pt>
                      <c:pt idx="9">
                        <c:v>3833954.5812043999</c:v>
                      </c:pt>
                      <c:pt idx="10">
                        <c:v>3398892.1835635598</c:v>
                      </c:pt>
                      <c:pt idx="11">
                        <c:v>3696247.7049747999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904-4210-B155-0C587E955DFC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Month'!$N$290:$Y$290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Month'!$N$295:$Y$295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3730716.59485282</c:v>
                      </c:pt>
                      <c:pt idx="1">
                        <c:v>3481908.9951343099</c:v>
                      </c:pt>
                      <c:pt idx="2">
                        <c:v>3754457.7083301698</c:v>
                      </c:pt>
                      <c:pt idx="3">
                        <c:v>3601038.3554089</c:v>
                      </c:pt>
                      <c:pt idx="4">
                        <c:v>4320099.2010811502</c:v>
                      </c:pt>
                      <c:pt idx="5">
                        <c:v>4358968.2792846598</c:v>
                      </c:pt>
                      <c:pt idx="6">
                        <c:v>4639414.5826604404</c:v>
                      </c:pt>
                      <c:pt idx="7">
                        <c:v>4254048.2048297198</c:v>
                      </c:pt>
                      <c:pt idx="8">
                        <c:v>1642121.1776660201</c:v>
                      </c:pt>
                      <c:pt idx="9">
                        <c:v>3450697.9705383801</c:v>
                      </c:pt>
                      <c:pt idx="10">
                        <c:v>3823545.4159350898</c:v>
                      </c:pt>
                      <c:pt idx="11">
                        <c:v>3184282.9857755699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904-4210-B155-0C587E955DFC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Month'!$N$290:$Y$290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Month'!$N$296:$Y$296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3438444.2367176502</c:v>
                      </c:pt>
                      <c:pt idx="1">
                        <c:v>3579269.6434981502</c:v>
                      </c:pt>
                      <c:pt idx="2">
                        <c:v>3520944.6226184801</c:v>
                      </c:pt>
                      <c:pt idx="3">
                        <c:v>3511916.9513164898</c:v>
                      </c:pt>
                      <c:pt idx="4">
                        <c:v>3769963.5557009</c:v>
                      </c:pt>
                      <c:pt idx="5">
                        <c:v>3351008.7082273802</c:v>
                      </c:pt>
                      <c:pt idx="6">
                        <c:v>4357713.6781390402</c:v>
                      </c:pt>
                      <c:pt idx="7">
                        <c:v>3418958.5700597102</c:v>
                      </c:pt>
                      <c:pt idx="8">
                        <c:v>3143287.55374848</c:v>
                      </c:pt>
                      <c:pt idx="9">
                        <c:v>3296087.82257229</c:v>
                      </c:pt>
                      <c:pt idx="10">
                        <c:v>3062273.5011873702</c:v>
                      </c:pt>
                      <c:pt idx="11">
                        <c:v>3246835.2152069202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904-4210-B155-0C587E955DFC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Month'!$M$297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>
                    <a:solidFill>
                      <a:srgbClr val="8064A2">
                        <a:lumMod val="75000"/>
                      </a:srgb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rgbClr val="8064A2">
                        <a:lumMod val="75000"/>
                      </a:srgb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Month'!$N$290:$Y$290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Month'!$N$297:$Y$297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3115838.4952301602</c:v>
                      </c:pt>
                      <c:pt idx="1">
                        <c:v>2709249.6322354199</c:v>
                      </c:pt>
                      <c:pt idx="2">
                        <c:v>2606749.0670757201</c:v>
                      </c:pt>
                      <c:pt idx="3">
                        <c:v>3145341.4897636799</c:v>
                      </c:pt>
                      <c:pt idx="4">
                        <c:v>3115673.0132726198</c:v>
                      </c:pt>
                      <c:pt idx="5">
                        <c:v>3226898.8289640602</c:v>
                      </c:pt>
                      <c:pt idx="6">
                        <c:v>3603416.7345902501</c:v>
                      </c:pt>
                      <c:pt idx="7">
                        <c:v>3299601.29664071</c:v>
                      </c:pt>
                      <c:pt idx="8">
                        <c:v>3054703.3281309102</c:v>
                      </c:pt>
                      <c:pt idx="9">
                        <c:v>3151944.3827365199</c:v>
                      </c:pt>
                      <c:pt idx="10">
                        <c:v>2904288.6859379499</c:v>
                      </c:pt>
                      <c:pt idx="11">
                        <c:v>3457136.50756909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904-4210-B155-0C587E955DFC}"/>
                  </c:ext>
                </c:extLst>
              </c15:ser>
            </c15:filteredLineSeries>
            <c15:filteredLineSeries>
              <c15:ser>
                <c:idx val="7"/>
                <c:order val="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Month'!$M$274</c15:sqref>
                        </c15:formulaRef>
                      </c:ext>
                    </c:extLst>
                    <c:strCache>
                      <c:ptCount val="1"/>
                      <c:pt idx="0">
                        <c:v>2011</c:v>
                      </c:pt>
                    </c:strCache>
                  </c:strRef>
                </c:tx>
                <c:spPr>
                  <a:ln w="12700">
                    <a:solidFill>
                      <a:schemeClr val="accent5">
                        <a:lumMod val="40000"/>
                        <a:lumOff val="60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40000"/>
                        <a:lumOff val="60000"/>
                      </a:schemeClr>
                    </a:solidFill>
                    <a:ln>
                      <a:solidFill>
                        <a:srgbClr val="4BACC6">
                          <a:lumMod val="40000"/>
                          <a:lumOff val="60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Month'!$N$290:$Y$290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Month'!$N$298:$Y$298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3457243.0842013899</c:v>
                      </c:pt>
                      <c:pt idx="1">
                        <c:v>3223437.2451164201</c:v>
                      </c:pt>
                      <c:pt idx="2">
                        <c:v>3762696.9150382401</c:v>
                      </c:pt>
                      <c:pt idx="3">
                        <c:v>3672049.0705538299</c:v>
                      </c:pt>
                      <c:pt idx="4">
                        <c:v>3481557.13080739</c:v>
                      </c:pt>
                      <c:pt idx="5">
                        <c:v>3352562.4752425398</c:v>
                      </c:pt>
                      <c:pt idx="6">
                        <c:v>3517719.4931378299</c:v>
                      </c:pt>
                      <c:pt idx="7">
                        <c:v>3653274.17930101</c:v>
                      </c:pt>
                      <c:pt idx="8">
                        <c:v>3283584.1392127201</c:v>
                      </c:pt>
                      <c:pt idx="9">
                        <c:v>3631482.0895234901</c:v>
                      </c:pt>
                      <c:pt idx="10">
                        <c:v>3589808.3252400798</c:v>
                      </c:pt>
                      <c:pt idx="11">
                        <c:v>3704364.8622238501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7-8904-4210-B155-0C587E955DFC}"/>
                  </c:ext>
                </c:extLst>
              </c15:ser>
            </c15:filteredLineSeries>
          </c:ext>
        </c:extLst>
      </c:lineChart>
      <c:catAx>
        <c:axId val="12637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8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8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48519040902679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769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5518089216719347E-2"/>
          <c:y val="0.94922425952045131"/>
          <c:w val="0.89999994468552347"/>
          <c:h val="3.13534644558710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Price Per Acre</a:t>
            </a:r>
          </a:p>
        </c:rich>
      </c:tx>
      <c:layout>
        <c:manualLayout>
          <c:xMode val="edge"/>
          <c:yMode val="edge"/>
          <c:x val="0.43940990516333095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976817702845119E-2"/>
          <c:y val="0.10014104372355451"/>
          <c:w val="0.91148577449947465"/>
          <c:h val="0.76586741889985965"/>
        </c:manualLayout>
      </c:layout>
      <c:lineChart>
        <c:grouping val="standard"/>
        <c:varyColors val="0"/>
        <c:ser>
          <c:idx val="0"/>
          <c:order val="0"/>
          <c:tx>
            <c:strRef>
              <c:f>'Lease Sale Table 2'!$A$251</c:f>
              <c:strCache>
                <c:ptCount val="1"/>
                <c:pt idx="0">
                  <c:v>2004</c:v>
                </c:pt>
              </c:strCache>
            </c:strRef>
          </c:tx>
          <c:cat>
            <c:strRef>
              <c:f>'Lease Sale Table 2'!$B$250:$M$250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2'!$B$251:$M$251</c:f>
            </c:numRef>
          </c:val>
          <c:smooth val="0"/>
          <c:extLst>
            <c:ext xmlns:c16="http://schemas.microsoft.com/office/drawing/2014/chart" uri="{C3380CC4-5D6E-409C-BE32-E72D297353CC}">
              <c16:uniqueId val="{00000000-18B3-4A93-9F50-2FC8080407BD}"/>
            </c:ext>
          </c:extLst>
        </c:ser>
        <c:ser>
          <c:idx val="6"/>
          <c:order val="6"/>
          <c:tx>
            <c:v>2011</c:v>
          </c:tx>
          <c:spPr>
            <a:ln w="12700" cap="rnd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ysClr val="windowText" lastClr="000000">
                    <a:lumMod val="65000"/>
                    <a:lumOff val="35000"/>
                  </a:sysClr>
                </a:solidFill>
              </a:ln>
            </c:spPr>
          </c:marker>
          <c:cat>
            <c:strRef>
              <c:f>'Lease Sale Table 2'!$B$250:$M$250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Table'!$J$79:$J$90</c:f>
            </c:numRef>
          </c:val>
          <c:smooth val="0"/>
          <c:extLst>
            <c:ext xmlns:c16="http://schemas.microsoft.com/office/drawing/2014/chart" uri="{C3380CC4-5D6E-409C-BE32-E72D297353CC}">
              <c16:uniqueId val="{00000006-18B3-4A93-9F50-2FC8080407BD}"/>
            </c:ext>
          </c:extLst>
        </c:ser>
        <c:ser>
          <c:idx val="8"/>
          <c:order val="8"/>
          <c:tx>
            <c:strRef>
              <c:f>'Lease Sale Table 2'!$A$260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accent5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'Lease Sale Table 2'!$B$250:$M$250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2'!$B$260:$M$260</c:f>
              <c:numCache>
                <c:formatCode>_(* #,##0.00_);_(* \(#,##0.00\);_(* "-"??_);_(@_)</c:formatCode>
                <c:ptCount val="12"/>
                <c:pt idx="0">
                  <c:v>667.45936994048304</c:v>
                </c:pt>
                <c:pt idx="1">
                  <c:v>326.66643783450507</c:v>
                </c:pt>
                <c:pt idx="2">
                  <c:v>355.84217158859468</c:v>
                </c:pt>
                <c:pt idx="3">
                  <c:v>449.27777318592751</c:v>
                </c:pt>
                <c:pt idx="4">
                  <c:v>475.26098558461587</c:v>
                </c:pt>
                <c:pt idx="5">
                  <c:v>603.75670488351614</c:v>
                </c:pt>
                <c:pt idx="6">
                  <c:v>392.39438915334898</c:v>
                </c:pt>
                <c:pt idx="7">
                  <c:v>452.41772482002813</c:v>
                </c:pt>
                <c:pt idx="8">
                  <c:v>397.81307685546017</c:v>
                </c:pt>
                <c:pt idx="9">
                  <c:v>261.78233375334912</c:v>
                </c:pt>
                <c:pt idx="10">
                  <c:v>390.15892794445682</c:v>
                </c:pt>
                <c:pt idx="11">
                  <c:v>293.64367399977897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B3-4A93-9F50-2FC8080407BD}"/>
            </c:ext>
          </c:extLst>
        </c:ser>
        <c:ser>
          <c:idx val="9"/>
          <c:order val="9"/>
          <c:tx>
            <c:strRef>
              <c:f>'Lease Sale Table 2'!$A$261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'Lease Sale Table 2'!$B$250:$M$250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2'!$B$261:$M$261</c:f>
              <c:numCache>
                <c:formatCode>_(* #,##0.00_);_(* \(#,##0.00\);_(* "-"??_);_(@_)</c:formatCode>
                <c:ptCount val="12"/>
                <c:pt idx="0">
                  <c:v>350.25972979114766</c:v>
                </c:pt>
                <c:pt idx="1">
                  <c:v>367.40669878709667</c:v>
                </c:pt>
                <c:pt idx="2">
                  <c:v>306.25795480813571</c:v>
                </c:pt>
                <c:pt idx="3">
                  <c:v>485.9932966927409</c:v>
                </c:pt>
                <c:pt idx="4">
                  <c:v>319.62222381154101</c:v>
                </c:pt>
                <c:pt idx="5">
                  <c:v>327.20287516932927</c:v>
                </c:pt>
                <c:pt idx="6">
                  <c:v>200.05169545322295</c:v>
                </c:pt>
                <c:pt idx="7">
                  <c:v>328.66010924642364</c:v>
                </c:pt>
                <c:pt idx="8">
                  <c:v>382.89814355436073</c:v>
                </c:pt>
                <c:pt idx="9">
                  <c:v>403.86145605146709</c:v>
                </c:pt>
                <c:pt idx="10">
                  <c:v>176.75891696198656</c:v>
                </c:pt>
                <c:pt idx="11">
                  <c:v>542.43375523097518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B3-4A93-9F50-2FC8080407BD}"/>
            </c:ext>
          </c:extLst>
        </c:ser>
        <c:ser>
          <c:idx val="10"/>
          <c:order val="10"/>
          <c:tx>
            <c:strRef>
              <c:f>'Lease Sale Table 2'!$A$262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 Sale Table 2'!$B$250:$M$250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2'!$B$262:$M$262</c:f>
              <c:numCache>
                <c:formatCode>_(* #,##0.00_);_(* \(#,##0.00\);_(* "-"??_);_(@_)</c:formatCode>
                <c:ptCount val="12"/>
                <c:pt idx="0">
                  <c:v>495.33287275030079</c:v>
                </c:pt>
                <c:pt idx="1">
                  <c:v>281.75803398136213</c:v>
                </c:pt>
                <c:pt idx="2">
                  <c:v>1987.3828746729225</c:v>
                </c:pt>
                <c:pt idx="3">
                  <c:v>231.97583787996882</c:v>
                </c:pt>
                <c:pt idx="4">
                  <c:v>175</c:v>
                </c:pt>
                <c:pt idx="5">
                  <c:v>4647.6094159107552</c:v>
                </c:pt>
                <c:pt idx="6">
                  <c:v>249.99999999999997</c:v>
                </c:pt>
                <c:pt idx="7">
                  <c:v>2136.9274490299199</c:v>
                </c:pt>
                <c:pt idx="8">
                  <c:v>298.06261817080662</c:v>
                </c:pt>
                <c:pt idx="9">
                  <c:v>249.31176766959061</c:v>
                </c:pt>
                <c:pt idx="10">
                  <c:v>175.67979709915193</c:v>
                </c:pt>
                <c:pt idx="11">
                  <c:v>324.55888193990967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8B3-4A93-9F50-2FC8080407BD}"/>
            </c:ext>
          </c:extLst>
        </c:ser>
        <c:ser>
          <c:idx val="11"/>
          <c:order val="11"/>
          <c:tx>
            <c:strRef>
              <c:f>'Lease Sale Table 2'!$A$263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 Sale Table 2'!$B$250:$M$250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2'!$B$263:$M$263</c:f>
              <c:numCache>
                <c:formatCode>_(* #,##0.00_);_(* \(#,##0.00\);_(* "-"??_);_(@_)</c:formatCode>
                <c:ptCount val="12"/>
                <c:pt idx="0">
                  <c:v>354.50320762131281</c:v>
                </c:pt>
                <c:pt idx="1">
                  <c:v>218.52701856436164</c:v>
                </c:pt>
                <c:pt idx="2">
                  <c:v>196.625</c:v>
                </c:pt>
                <c:pt idx="3">
                  <c:v>217.2752464297586</c:v>
                </c:pt>
                <c:pt idx="4">
                  <c:v>210.17778843357729</c:v>
                </c:pt>
                <c:pt idx="5">
                  <c:v>179.76878612716763</c:v>
                </c:pt>
                <c:pt idx="6">
                  <c:v>201.1904761904762</c:v>
                </c:pt>
                <c:pt idx="7">
                  <c:v>505.77496572969943</c:v>
                </c:pt>
                <c:pt idx="8">
                  <c:v>204.24851040688961</c:v>
                </c:pt>
                <c:pt idx="9">
                  <c:v>144.44444444444446</c:v>
                </c:pt>
                <c:pt idx="10">
                  <c:v>203.13467492260062</c:v>
                </c:pt>
                <c:pt idx="11">
                  <c:v>227.65205702090816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8B3-4A93-9F50-2FC8080407BD}"/>
            </c:ext>
          </c:extLst>
        </c:ser>
        <c:ser>
          <c:idx val="12"/>
          <c:order val="12"/>
          <c:tx>
            <c:strRef>
              <c:f>'Lease Sale Table 2'!$A$264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 Sale Table 2'!$B$250:$M$250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2'!$B$264:$M$264</c:f>
              <c:numCache>
                <c:formatCode>_(* #,##0.00_);_(* \(#,##0.00\);_(* "-"??_);_(@_)</c:formatCode>
                <c:ptCount val="12"/>
                <c:pt idx="0">
                  <c:v>200.43</c:v>
                </c:pt>
                <c:pt idx="1">
                  <c:v>280.17154026920394</c:v>
                </c:pt>
                <c:pt idx="2">
                  <c:v>436.92448076808631</c:v>
                </c:pt>
                <c:pt idx="3">
                  <c:v>224.99999999999997</c:v>
                </c:pt>
                <c:pt idx="4">
                  <c:v>269.47619047619048</c:v>
                </c:pt>
                <c:pt idx="5">
                  <c:v>392.57142857142856</c:v>
                </c:pt>
                <c:pt idx="6">
                  <c:v>215.18973694881129</c:v>
                </c:pt>
                <c:pt idx="7">
                  <c:v>196.81602907702475</c:v>
                </c:pt>
                <c:pt idx="8">
                  <c:v>153.13901345291481</c:v>
                </c:pt>
                <c:pt idx="9">
                  <c:v>0</c:v>
                </c:pt>
                <c:pt idx="10">
                  <c:v>307.94852135815989</c:v>
                </c:pt>
                <c:pt idx="11">
                  <c:v>271.64147443274533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B3-4A93-9F50-2FC8080407BD}"/>
            </c:ext>
          </c:extLst>
        </c:ser>
        <c:ser>
          <c:idx val="13"/>
          <c:order val="13"/>
          <c:tx>
            <c:strRef>
              <c:f>'Lease Sale Table 2'!$A$265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rgbClr val="663300"/>
              </a:solidFill>
            </a:ln>
          </c:spPr>
          <c:marker>
            <c:symbol val="square"/>
            <c:size val="5"/>
            <c:spPr>
              <a:solidFill>
                <a:srgbClr val="663300"/>
              </a:solidFill>
              <a:ln w="12700">
                <a:solidFill>
                  <a:srgbClr val="663300"/>
                </a:solidFill>
              </a:ln>
            </c:spPr>
          </c:marker>
          <c:cat>
            <c:strRef>
              <c:f>'Lease Sale Table 2'!$B$250:$M$250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2'!$B$265:$M$265</c:f>
              <c:numCache>
                <c:formatCode>_(* #,##0.00_);_(* \(#,##0.00\);_(* "-"??_);_(@_)</c:formatCode>
                <c:ptCount val="12"/>
                <c:pt idx="0">
                  <c:v>230.42944857061917</c:v>
                </c:pt>
                <c:pt idx="1">
                  <c:v>308.36785775936477</c:v>
                </c:pt>
                <c:pt idx="2">
                  <c:v>301.58611141190852</c:v>
                </c:pt>
                <c:pt idx="3">
                  <c:v>998.23640174642117</c:v>
                </c:pt>
                <c:pt idx="4">
                  <c:v>297.37407134200959</c:v>
                </c:pt>
                <c:pt idx="5">
                  <c:v>322.53282719267213</c:v>
                </c:pt>
                <c:pt idx="6">
                  <c:v>893.28354042646311</c:v>
                </c:pt>
                <c:pt idx="7">
                  <c:v>730.15024191494786</c:v>
                </c:pt>
                <c:pt idx="8">
                  <c:v>237.17645375709822</c:v>
                </c:pt>
                <c:pt idx="9">
                  <c:v>396.77241379310345</c:v>
                </c:pt>
                <c:pt idx="10">
                  <c:v>658.90403212588092</c:v>
                </c:pt>
                <c:pt idx="11">
                  <c:v>496.34717113437569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8B3-4A93-9F50-2FC8080407BD}"/>
            </c:ext>
          </c:extLst>
        </c:ser>
        <c:ser>
          <c:idx val="14"/>
          <c:order val="14"/>
          <c:tx>
            <c:strRef>
              <c:f>'Lease Sale Table 2'!$A$266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'Lease Sale Table 2'!$B$250:$M$250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2'!$B$266:$M$266</c:f>
              <c:numCache>
                <c:formatCode>_(* #,##0.00_);_(* \(#,##0.00\);_(* "-"??_);_(@_)</c:formatCode>
                <c:ptCount val="12"/>
                <c:pt idx="0">
                  <c:v>209.76934903880681</c:v>
                </c:pt>
                <c:pt idx="1">
                  <c:v>797.37806788695605</c:v>
                </c:pt>
                <c:pt idx="2">
                  <c:v>975.17934575457946</c:v>
                </c:pt>
                <c:pt idx="3">
                  <c:v>397.90909090909093</c:v>
                </c:pt>
                <c:pt idx="4">
                  <c:v>765.32136715391221</c:v>
                </c:pt>
                <c:pt idx="5">
                  <c:v>658.64741743149989</c:v>
                </c:pt>
                <c:pt idx="6">
                  <c:v>349.55636326108879</c:v>
                </c:pt>
                <c:pt idx="7">
                  <c:v>0</c:v>
                </c:pt>
                <c:pt idx="8">
                  <c:v>240.89044904768522</c:v>
                </c:pt>
                <c:pt idx="9">
                  <c:v>84.86397058823529</c:v>
                </c:pt>
                <c:pt idx="10">
                  <c:v>410.13115673385465</c:v>
                </c:pt>
                <c:pt idx="11">
                  <c:v>275.64591439688718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1-47E8-8FE7-CDCB3E6AB668}"/>
            </c:ext>
          </c:extLst>
        </c:ser>
        <c:ser>
          <c:idx val="15"/>
          <c:order val="15"/>
          <c:tx>
            <c:strRef>
              <c:f>'Lease Sale Table 2'!$A$267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plus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 Sale Table 2'!$B$250:$M$250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2'!$B$267:$M$267</c:f>
              <c:numCache>
                <c:formatCode>_(* #,##0.00_);_(* \(#,##0.00\);_(* "-"??_);_(@_)</c:formatCode>
                <c:ptCount val="12"/>
                <c:pt idx="0" formatCode="0.00">
                  <c:v>322.49851416673778</c:v>
                </c:pt>
                <c:pt idx="1">
                  <c:v>205.29337489642108</c:v>
                </c:pt>
                <c:pt idx="2">
                  <c:v>381.18776452481723</c:v>
                </c:pt>
                <c:pt idx="3">
                  <c:v>1502</c:v>
                </c:pt>
                <c:pt idx="4">
                  <c:v>544.70588235294122</c:v>
                </c:pt>
                <c:pt idx="5">
                  <c:v>201</c:v>
                </c:pt>
                <c:pt idx="6">
                  <c:v>502.22020485090087</c:v>
                </c:pt>
                <c:pt idx="7">
                  <c:v>1247.1647818706876</c:v>
                </c:pt>
                <c:pt idx="8">
                  <c:v>1907.4859653404928</c:v>
                </c:pt>
                <c:pt idx="9">
                  <c:v>219.99999999999997</c:v>
                </c:pt>
                <c:pt idx="10">
                  <c:v>681.5918411831185</c:v>
                </c:pt>
                <c:pt idx="11">
                  <c:v>791.43995044988048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1F-4D10-85B2-FEA1D7CBF6D9}"/>
            </c:ext>
          </c:extLst>
        </c:ser>
        <c:ser>
          <c:idx val="16"/>
          <c:order val="16"/>
          <c:tx>
            <c:strRef>
              <c:f>'Lease Sale Table 2'!$A$268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square"/>
            <c:size val="6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strRef>
              <c:f>'Lease Sale Table 2'!$B$250:$M$250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2'!$B$268:$M$268</c:f>
              <c:numCache>
                <c:formatCode>0.00</c:formatCode>
                <c:ptCount val="12"/>
                <c:pt idx="0">
                  <c:v>1072.6576172792079</c:v>
                </c:pt>
                <c:pt idx="1">
                  <c:v>1487.323151236661</c:v>
                </c:pt>
                <c:pt idx="2" formatCode="_(* #,##0.00_);_(* \(#,##0.00\);_(* &quot;-&quot;??_);_(@_)">
                  <c:v>1351.1434754635316</c:v>
                </c:pt>
                <c:pt idx="3" formatCode="_(* #,##0.00_);_(* \(#,##0.00\);_(* &quot;-&quot;??_);_(@_)">
                  <c:v>653.16608828420465</c:v>
                </c:pt>
                <c:pt idx="4" formatCode="_(* #,##0.00_);_(* \(#,##0.00\);_(* &quot;-&quot;??_);_(@_)">
                  <c:v>792.9221148379761</c:v>
                </c:pt>
                <c:pt idx="5" formatCode="_(* #,##0.00_);_(* \(#,##0.00\);_(* &quot;-&quot;??_);_(@_)">
                  <c:v>752.5550507393657</c:v>
                </c:pt>
                <c:pt idx="6" formatCode="_(* #,##0.00_);_(* \(#,##0.00\);_(* &quot;-&quot;??_);_(@_)">
                  <c:v>155.11743127002867</c:v>
                </c:pt>
                <c:pt idx="7" formatCode="_(* #,##0.00_);_(* \(#,##0.00\);_(* &quot;-&quot;??_);_(@_)">
                  <c:v>388.48463279799211</c:v>
                </c:pt>
                <c:pt idx="8" formatCode="_(* #,##0.00_);_(* \(#,##0.00\);_(* &quot;-&quot;??_);_(@_)">
                  <c:v>1646.2184655476167</c:v>
                </c:pt>
                <c:pt idx="9" formatCode="_(* #,##0.00_);_(* \(#,##0.00\);_(* &quot;-&quot;??_);_(@_)">
                  <c:v>202</c:v>
                </c:pt>
                <c:pt idx="10" formatCode="_(* #,##0.00_);_(* \(#,##0.00\);_(* &quot;-&quot;??_);_(@_)">
                  <c:v>380</c:v>
                </c:pt>
                <c:pt idx="11" formatCode="_(* #,##0.00_);_(* \(#,##0.00\);_(* &quot;-&quot;??_);_(@_)">
                  <c:v>1276.0949367088608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8E-4EE1-9C72-BB5676238D62}"/>
            </c:ext>
          </c:extLst>
        </c:ser>
        <c:ser>
          <c:idx val="17"/>
          <c:order val="17"/>
          <c:tx>
            <c:strRef>
              <c:f>'Lease Sale Table 2'!$A$269</c:f>
              <c:strCache>
                <c:ptCount val="1"/>
                <c:pt idx="0">
                  <c:v>2022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4">
                  <a:lumMod val="50000"/>
                </a:schemeClr>
              </a:solidFill>
              <a:ln w="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'Lease Sale Table 2'!$B$250:$M$250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2'!$B$269:$M$269</c:f>
              <c:numCache>
                <c:formatCode>0.00</c:formatCode>
                <c:ptCount val="12"/>
                <c:pt idx="0">
                  <c:v>226.64343108886334</c:v>
                </c:pt>
                <c:pt idx="1">
                  <c:v>1469.1726702300721</c:v>
                </c:pt>
                <c:pt idx="2" formatCode="_(* #,##0.00_);_(* \(#,##0.00\);_(* &quot;-&quot;??_);_(@_)">
                  <c:v>1421.0782326712606</c:v>
                </c:pt>
                <c:pt idx="3" formatCode="_(* #,##0.00_);_(* \(#,##0.00\);_(* &quot;-&quot;??_);_(@_)">
                  <c:v>1994.5359721447628</c:v>
                </c:pt>
                <c:pt idx="4" formatCode="_(* #,##0.00_);_(* \(#,##0.00\);_(* &quot;-&quot;??_);_(@_)">
                  <c:v>912.25822789405845</c:v>
                </c:pt>
                <c:pt idx="5" formatCode="_(* #,##0.00_);_(* \(#,##0.00\);_(* &quot;-&quot;??_);_(@_)">
                  <c:v>276.72181800059803</c:v>
                </c:pt>
                <c:pt idx="6" formatCode="_(* #,##0.00_);_(* \(#,##0.00\);_(* &quot;-&quot;??_);_(@_)">
                  <c:v>284.0456584861542</c:v>
                </c:pt>
                <c:pt idx="7" formatCode="_(* #,##0.00_);_(* \(#,##0.00\);_(* &quot;-&quot;??_);_(@_)">
                  <c:v>2553.6224184872831</c:v>
                </c:pt>
                <c:pt idx="8" formatCode="_(* #,##0.00_);_(* \(#,##0.00\);_(* &quot;-&quot;??_);_(@_)">
                  <c:v>833.69931204335774</c:v>
                </c:pt>
                <c:pt idx="9" formatCode="_(* #,##0.00_);_(* \(#,##0.00\);_(* &quot;-&quot;??_);_(@_)">
                  <c:v>1910.108695652174</c:v>
                </c:pt>
                <c:pt idx="10" formatCode="_(* #,##0.00_);_(* \(#,##0.00\);_(* &quot;-&quot;??_);_(@_)">
                  <c:v>2865.5870020964362</c:v>
                </c:pt>
                <c:pt idx="11" formatCode="_(* #,##0.00_);_(* \(#,##0.00\);_(* &quot;-&quot;??_);_(@_)">
                  <c:v>411.8413515632991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AF-4B12-B5BA-3C62B483222E}"/>
            </c:ext>
          </c:extLst>
        </c:ser>
        <c:ser>
          <c:idx val="18"/>
          <c:order val="18"/>
          <c:tx>
            <c:strRef>
              <c:f>'Lease Sale Table 2'!$A$270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'Lease Sale Table 2'!$B$250:$M$250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2'!$B$270:$L$270</c:f>
              <c:numCache>
                <c:formatCode>0.00</c:formatCode>
                <c:ptCount val="11"/>
                <c:pt idx="0">
                  <c:v>241.87867010601721</c:v>
                </c:pt>
                <c:pt idx="1">
                  <c:v>902.84762912982092</c:v>
                </c:pt>
                <c:pt idx="2" formatCode="_(* #,##0.00_);_(* \(#,##0.00\);_(* &quot;-&quot;??_);_(@_)">
                  <c:v>220.00000000000003</c:v>
                </c:pt>
                <c:pt idx="3" formatCode="_(* #,##0.00_);_(* \(#,##0.00\);_(* &quot;-&quot;??_);_(@_)">
                  <c:v>267.66349068860978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38-451B-9BA0-3E4194FEA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665792"/>
        <c:axId val="37672064"/>
        <c:extLst>
          <c:ext xmlns:c15="http://schemas.microsoft.com/office/drawing/2012/chart" uri="{02D57815-91ED-43cb-92C2-25804820EDAC}">
            <c15:filteredLine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'Lease Sale Table 2'!$A$253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 Sale Table 2'!$B$250:$M$250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 Sale Table 2'!$B$253:$M$253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355.06042506448989</c:v>
                      </c:pt>
                      <c:pt idx="1">
                        <c:v>461.62705546984364</c:v>
                      </c:pt>
                      <c:pt idx="2">
                        <c:v>412.22593278479275</c:v>
                      </c:pt>
                      <c:pt idx="3">
                        <c:v>485.71</c:v>
                      </c:pt>
                      <c:pt idx="4">
                        <c:v>358.27</c:v>
                      </c:pt>
                      <c:pt idx="5">
                        <c:v>272.64672696419638</c:v>
                      </c:pt>
                      <c:pt idx="6">
                        <c:v>323.75531094934018</c:v>
                      </c:pt>
                      <c:pt idx="7">
                        <c:v>363.15</c:v>
                      </c:pt>
                      <c:pt idx="8">
                        <c:v>398.62</c:v>
                      </c:pt>
                      <c:pt idx="9">
                        <c:v>421.27080548395196</c:v>
                      </c:pt>
                      <c:pt idx="10">
                        <c:v>307.35363293499734</c:v>
                      </c:pt>
                      <c:pt idx="11">
                        <c:v>493.14227038593737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18B3-4A93-9F50-2FC8080407BD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2'!$A$254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 Sale Table 2'!$B$250:$M$250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2'!$B$254:$M$254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537.25699837461354</c:v>
                      </c:pt>
                      <c:pt idx="1">
                        <c:v>1035.2310242541382</c:v>
                      </c:pt>
                      <c:pt idx="2">
                        <c:v>428.13</c:v>
                      </c:pt>
                      <c:pt idx="3">
                        <c:v>322.25</c:v>
                      </c:pt>
                      <c:pt idx="4">
                        <c:v>768.47</c:v>
                      </c:pt>
                      <c:pt idx="5">
                        <c:v>495</c:v>
                      </c:pt>
                      <c:pt idx="6">
                        <c:v>296.79000000000002</c:v>
                      </c:pt>
                      <c:pt idx="7">
                        <c:v>268.16000000000003</c:v>
                      </c:pt>
                      <c:pt idx="8">
                        <c:v>627.98</c:v>
                      </c:pt>
                      <c:pt idx="9">
                        <c:v>1121.5899999999999</c:v>
                      </c:pt>
                      <c:pt idx="10">
                        <c:v>387.46</c:v>
                      </c:pt>
                      <c:pt idx="11">
                        <c:v>265.27999999999997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8B3-4A93-9F50-2FC8080407BD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 Sale Table 2'!$B$250:$M$250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2'!$B$255:$M$255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236.96</c:v>
                      </c:pt>
                      <c:pt idx="1">
                        <c:v>308.18</c:v>
                      </c:pt>
                      <c:pt idx="2">
                        <c:v>230.79</c:v>
                      </c:pt>
                      <c:pt idx="3">
                        <c:v>406.18</c:v>
                      </c:pt>
                      <c:pt idx="4">
                        <c:v>489.35</c:v>
                      </c:pt>
                      <c:pt idx="5">
                        <c:v>3636.81</c:v>
                      </c:pt>
                      <c:pt idx="6">
                        <c:v>7430.16</c:v>
                      </c:pt>
                      <c:pt idx="7">
                        <c:v>12624.07</c:v>
                      </c:pt>
                      <c:pt idx="8">
                        <c:v>0</c:v>
                      </c:pt>
                      <c:pt idx="9">
                        <c:v>1332.71</c:v>
                      </c:pt>
                      <c:pt idx="10">
                        <c:v>421.01</c:v>
                      </c:pt>
                      <c:pt idx="11">
                        <c:v>351.68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8B3-4A93-9F50-2FC8080407BD}"/>
                  </c:ext>
                </c:extLst>
              </c15:ser>
            </c15:filteredLineSeries>
            <c15:filteredLineSeries>
              <c15:ser>
                <c:idx val="1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2'!$A$256</c15:sqref>
                        </c15:formulaRef>
                      </c:ext>
                    </c:extLst>
                    <c:strCache>
                      <c:ptCount val="1"/>
                      <c:pt idx="0">
                        <c:v>2009</c:v>
                      </c:pt>
                    </c:strCache>
                  </c:strRef>
                </c:tx>
                <c:spPr>
                  <a:ln w="12700">
                    <a:solidFill>
                      <a:srgbClr val="00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FF"/>
                    </a:solidFill>
                    <a:ln>
                      <a:solidFill>
                        <a:srgbClr val="00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 Sale Table 2'!$B$250:$M$250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2'!$B$256:$M$256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245.04</c:v>
                      </c:pt>
                      <c:pt idx="1">
                        <c:v>374.6940443342117</c:v>
                      </c:pt>
                      <c:pt idx="2">
                        <c:v>505.91</c:v>
                      </c:pt>
                      <c:pt idx="3">
                        <c:v>1018.25</c:v>
                      </c:pt>
                      <c:pt idx="4">
                        <c:v>332.40871570222055</c:v>
                      </c:pt>
                      <c:pt idx="5">
                        <c:v>3018.8089055124378</c:v>
                      </c:pt>
                      <c:pt idx="6">
                        <c:v>609.72652039816865</c:v>
                      </c:pt>
                      <c:pt idx="7">
                        <c:v>2793.64</c:v>
                      </c:pt>
                      <c:pt idx="8">
                        <c:v>635.61</c:v>
                      </c:pt>
                      <c:pt idx="9">
                        <c:v>7559.5</c:v>
                      </c:pt>
                      <c:pt idx="10">
                        <c:v>1920.4167577165697</c:v>
                      </c:pt>
                      <c:pt idx="11">
                        <c:v>1178.2784524285933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8B3-4A93-9F50-2FC8080407BD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v>2010</c:v>
                </c:tx>
                <c:spPr>
                  <a:ln w="12700">
                    <a:solidFill>
                      <a:schemeClr val="accent4">
                        <a:lumMod val="7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4">
                        <a:lumMod val="75000"/>
                      </a:scheme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 Sale Table 2'!$B$250:$M$250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2'!$B$257:$M$257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505.54118221696422</c:v>
                      </c:pt>
                      <c:pt idx="1">
                        <c:v>3698.9398682463338</c:v>
                      </c:pt>
                      <c:pt idx="2">
                        <c:v>1877.716089005492</c:v>
                      </c:pt>
                      <c:pt idx="3">
                        <c:v>1327.9653391707</c:v>
                      </c:pt>
                      <c:pt idx="4">
                        <c:v>415.47814431549506</c:v>
                      </c:pt>
                      <c:pt idx="5">
                        <c:v>2580.055063608474</c:v>
                      </c:pt>
                      <c:pt idx="6">
                        <c:v>3329.051951532183</c:v>
                      </c:pt>
                      <c:pt idx="7">
                        <c:v>538.78423755004769</c:v>
                      </c:pt>
                      <c:pt idx="8">
                        <c:v>1147.3080506199669</c:v>
                      </c:pt>
                      <c:pt idx="9">
                        <c:v>871.75506540543381</c:v>
                      </c:pt>
                      <c:pt idx="10">
                        <c:v>2652.4419326027132</c:v>
                      </c:pt>
                      <c:pt idx="11">
                        <c:v>530.59120834509372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8B3-4A93-9F50-2FC8080407BD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 Sale Table 2'!$A$259</c15:sqref>
                        </c15:formulaRef>
                      </c:ext>
                    </c:extLst>
                    <c:strCache>
                      <c:ptCount val="1"/>
                      <c:pt idx="0">
                        <c:v>2012</c:v>
                      </c:pt>
                    </c:strCache>
                  </c:strRef>
                </c:tx>
                <c:spPr>
                  <a:ln w="12700">
                    <a:solidFill>
                      <a:srgbClr val="FF0000"/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 Sale Table 2'!$B$250:$M$250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'Lease Sale Table 2'!$B$259:$M$259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355.88777227047427</c:v>
                      </c:pt>
                      <c:pt idx="1">
                        <c:v>455.87542189399198</c:v>
                      </c:pt>
                      <c:pt idx="2">
                        <c:v>289.89316905712536</c:v>
                      </c:pt>
                      <c:pt idx="3">
                        <c:v>330.09859979895361</c:v>
                      </c:pt>
                      <c:pt idx="4">
                        <c:v>505.99171121897859</c:v>
                      </c:pt>
                      <c:pt idx="5">
                        <c:v>474.7925547794332</c:v>
                      </c:pt>
                      <c:pt idx="6">
                        <c:v>324.53845086379829</c:v>
                      </c:pt>
                      <c:pt idx="7">
                        <c:v>424.60377879540857</c:v>
                      </c:pt>
                      <c:pt idx="8">
                        <c:v>514.46855658869117</c:v>
                      </c:pt>
                      <c:pt idx="9">
                        <c:v>455.24544484473842</c:v>
                      </c:pt>
                      <c:pt idx="10">
                        <c:v>648.41106270598868</c:v>
                      </c:pt>
                      <c:pt idx="11">
                        <c:v>482.66611755160244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7-18B3-4A93-9F50-2FC8080407BD}"/>
                  </c:ext>
                </c:extLst>
              </c15:ser>
            </c15:filteredLineSeries>
          </c:ext>
        </c:extLst>
      </c:lineChart>
      <c:catAx>
        <c:axId val="3766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7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7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65792"/>
        <c:crossesAt val="1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State Acreage Under Lease</a:t>
            </a:r>
          </a:p>
        </c:rich>
      </c:tx>
      <c:layout>
        <c:manualLayout>
          <c:xMode val="edge"/>
          <c:yMode val="edge"/>
          <c:x val="0.39317953861584903"/>
          <c:y val="1.9815059445178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34904714142418"/>
          <c:y val="7.2655217965653898E-2"/>
          <c:w val="0.80942828485456364"/>
          <c:h val="0.81638044914134544"/>
        </c:manualLayout>
      </c:layout>
      <c:lineChart>
        <c:grouping val="standard"/>
        <c:varyColors val="0"/>
        <c:ser>
          <c:idx val="8"/>
          <c:order val="8"/>
          <c:tx>
            <c:strRef>
              <c:f>'Leased Acres Table'!$J$39</c:f>
              <c:strCache>
                <c:ptCount val="1"/>
                <c:pt idx="0">
                  <c:v>2012</c:v>
                </c:pt>
              </c:strCache>
            </c:strRef>
          </c:tx>
          <c:spPr>
            <a:ln w="12700">
              <a:solidFill>
                <a:schemeClr val="accent5"/>
              </a:solidFill>
            </a:ln>
          </c:spPr>
          <c:marker>
            <c:symbol val="square"/>
            <c:size val="5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Table'!$K$39:$V$39</c:f>
              <c:numCache>
                <c:formatCode>_(* #,##0_);_(* \(#,##0\);_(* "-"_);_(@_)</c:formatCode>
                <c:ptCount val="12"/>
                <c:pt idx="0">
                  <c:v>850672</c:v>
                </c:pt>
                <c:pt idx="1">
                  <c:v>848663</c:v>
                </c:pt>
                <c:pt idx="2">
                  <c:v>844908</c:v>
                </c:pt>
                <c:pt idx="3">
                  <c:v>841755</c:v>
                </c:pt>
                <c:pt idx="4">
                  <c:v>851404</c:v>
                </c:pt>
                <c:pt idx="5">
                  <c:v>853371</c:v>
                </c:pt>
                <c:pt idx="6" formatCode="_(* #,##0_);_(* \(#,##0\);_(* &quot;-&quot;??_);_(@_)">
                  <c:v>848353</c:v>
                </c:pt>
                <c:pt idx="7" formatCode="_(* #,##0_);_(* \(#,##0\);_(* &quot;-&quot;??_);_(@_)">
                  <c:v>843802</c:v>
                </c:pt>
                <c:pt idx="8" formatCode="_(* #,##0_);_(* \(#,##0\);_(* &quot;-&quot;??_);_(@_)">
                  <c:v>847588</c:v>
                </c:pt>
                <c:pt idx="9">
                  <c:v>841248</c:v>
                </c:pt>
                <c:pt idx="10">
                  <c:v>840722</c:v>
                </c:pt>
                <c:pt idx="11">
                  <c:v>842195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B74-490B-B256-88453869AB3C}"/>
            </c:ext>
          </c:extLst>
        </c:ser>
        <c:ser>
          <c:idx val="9"/>
          <c:order val="9"/>
          <c:tx>
            <c:strRef>
              <c:f>'Leased Acres Table'!$J$40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bg2">
                  <a:lumMod val="1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10000"/>
                </a:schemeClr>
              </a:solidFill>
              <a:ln>
                <a:solidFill>
                  <a:schemeClr val="bg2">
                    <a:lumMod val="1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Table'!$K$40:$V$40</c:f>
              <c:numCache>
                <c:formatCode>_(* #,##0_);_(* \(#,##0\);_(* "-"_);_(@_)</c:formatCode>
                <c:ptCount val="12"/>
                <c:pt idx="0">
                  <c:v>838989</c:v>
                </c:pt>
                <c:pt idx="1">
                  <c:v>840990</c:v>
                </c:pt>
                <c:pt idx="2">
                  <c:v>834173</c:v>
                </c:pt>
                <c:pt idx="3">
                  <c:v>800284</c:v>
                </c:pt>
                <c:pt idx="4">
                  <c:v>793150</c:v>
                </c:pt>
                <c:pt idx="5">
                  <c:v>785111</c:v>
                </c:pt>
                <c:pt idx="6">
                  <c:v>769501</c:v>
                </c:pt>
                <c:pt idx="7">
                  <c:v>768105</c:v>
                </c:pt>
                <c:pt idx="8">
                  <c:v>778148</c:v>
                </c:pt>
                <c:pt idx="9" formatCode="_(* #,##0_);_(* \(#,##0\);_(* &quot;-&quot;??_);_(@_)">
                  <c:v>776915</c:v>
                </c:pt>
                <c:pt idx="10" formatCode="_(* #,##0_);_(* \(#,##0\);_(* &quot;-&quot;??_);_(@_)">
                  <c:v>774080</c:v>
                </c:pt>
                <c:pt idx="11" formatCode="_(* #,##0_);_(* \(#,##0\);_(* &quot;-&quot;??_);_(@_)">
                  <c:v>763086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B74-490B-B256-88453869AB3C}"/>
            </c:ext>
          </c:extLst>
        </c:ser>
        <c:ser>
          <c:idx val="10"/>
          <c:order val="10"/>
          <c:tx>
            <c:strRef>
              <c:f>'Leased Acres Table'!$J$41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92D050"/>
              </a:solidFill>
            </a:ln>
          </c:spPr>
          <c:marker>
            <c:symbol val="squar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Table'!$K$41:$V$41</c:f>
              <c:numCache>
                <c:formatCode>_(* #,##0_);_(* \(#,##0\);_(* "-"_);_(@_)</c:formatCode>
                <c:ptCount val="12"/>
                <c:pt idx="0">
                  <c:v>762382</c:v>
                </c:pt>
                <c:pt idx="1">
                  <c:v>759000</c:v>
                </c:pt>
                <c:pt idx="2">
                  <c:v>758000</c:v>
                </c:pt>
                <c:pt idx="3">
                  <c:v>753000</c:v>
                </c:pt>
                <c:pt idx="4">
                  <c:v>749000</c:v>
                </c:pt>
                <c:pt idx="5">
                  <c:v>750664</c:v>
                </c:pt>
                <c:pt idx="6">
                  <c:v>739194</c:v>
                </c:pt>
                <c:pt idx="7">
                  <c:v>736599</c:v>
                </c:pt>
                <c:pt idx="8" formatCode="_(* #,##0_);_(* \(#,##0\);_(* &quot;-&quot;??_);_(@_)">
                  <c:v>732328</c:v>
                </c:pt>
                <c:pt idx="9" formatCode="_(* #,##0_);_(* \(#,##0\);_(* &quot;-&quot;??_);_(@_)">
                  <c:v>728939</c:v>
                </c:pt>
                <c:pt idx="10" formatCode="_(* #,##0_);_(* \(#,##0\);_(* &quot;-&quot;??_);_(@_)">
                  <c:v>728599</c:v>
                </c:pt>
                <c:pt idx="11">
                  <c:v>727950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B74-490B-B256-88453869AB3C}"/>
            </c:ext>
          </c:extLst>
        </c:ser>
        <c:ser>
          <c:idx val="11"/>
          <c:order val="11"/>
          <c:tx>
            <c:strRef>
              <c:f>'Leased Acres Table'!$J$42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Table'!$K$42:$V$42</c:f>
              <c:numCache>
                <c:formatCode>_(* #,##0_);_(* \(#,##0\);_(* "-"??_);_(@_)</c:formatCode>
                <c:ptCount val="12"/>
                <c:pt idx="0">
                  <c:v>732483</c:v>
                </c:pt>
                <c:pt idx="1">
                  <c:v>729609</c:v>
                </c:pt>
                <c:pt idx="2">
                  <c:v>720434</c:v>
                </c:pt>
                <c:pt idx="3" formatCode="_(* #,##0_);_(* \(#,##0\);_(* &quot;-&quot;_);_(@_)">
                  <c:v>714920</c:v>
                </c:pt>
                <c:pt idx="4" formatCode="_(* #,##0_);_(* \(#,##0\);_(* &quot;-&quot;_);_(@_)">
                  <c:v>707270</c:v>
                </c:pt>
                <c:pt idx="5" formatCode="_(* #,##0_);_(* \(#,##0\);_(* &quot;-&quot;_);_(@_)">
                  <c:v>704471</c:v>
                </c:pt>
                <c:pt idx="6" formatCode="_(* #,##0_);_(* \(#,##0\);_(* &quot;-&quot;_);_(@_)">
                  <c:v>694035</c:v>
                </c:pt>
                <c:pt idx="7" formatCode="_(* #,##0_);_(* \(#,##0\);_(* &quot;-&quot;_);_(@_)">
                  <c:v>692190</c:v>
                </c:pt>
                <c:pt idx="8" formatCode="_(* #,##0_);_(* \(#,##0\);_(* &quot;-&quot;_);_(@_)">
                  <c:v>690971</c:v>
                </c:pt>
                <c:pt idx="9" formatCode="_(* #,##0_);_(* \(#,##0\);_(* &quot;-&quot;_);_(@_)">
                  <c:v>675326</c:v>
                </c:pt>
                <c:pt idx="10" formatCode="_(* #,##0_);_(* \(#,##0\);_(* &quot;-&quot;_);_(@_)">
                  <c:v>774080</c:v>
                </c:pt>
                <c:pt idx="11" formatCode="_(* #,##0_);_(* \(#,##0\);_(* &quot;-&quot;_);_(@_)">
                  <c:v>639381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B74-490B-B256-88453869AB3C}"/>
            </c:ext>
          </c:extLst>
        </c:ser>
        <c:ser>
          <c:idx val="12"/>
          <c:order val="12"/>
          <c:tx>
            <c:strRef>
              <c:f>'Leased Acres Table'!$J$43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Table'!$K$43:$V$43</c:f>
              <c:numCache>
                <c:formatCode>_(* #,##0_);_(* \(#,##0\);_(* "-"_);_(@_)</c:formatCode>
                <c:ptCount val="12"/>
                <c:pt idx="0">
                  <c:v>637431</c:v>
                </c:pt>
                <c:pt idx="1">
                  <c:v>627804</c:v>
                </c:pt>
                <c:pt idx="2">
                  <c:v>614651</c:v>
                </c:pt>
                <c:pt idx="3">
                  <c:v>609165</c:v>
                </c:pt>
                <c:pt idx="4">
                  <c:v>607992</c:v>
                </c:pt>
                <c:pt idx="5">
                  <c:v>599378</c:v>
                </c:pt>
                <c:pt idx="6">
                  <c:v>592807</c:v>
                </c:pt>
                <c:pt idx="7">
                  <c:v>589938</c:v>
                </c:pt>
                <c:pt idx="8">
                  <c:v>582636</c:v>
                </c:pt>
                <c:pt idx="9">
                  <c:v>581021</c:v>
                </c:pt>
                <c:pt idx="10">
                  <c:v>547919</c:v>
                </c:pt>
                <c:pt idx="11">
                  <c:v>575091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B74-490B-B256-88453869AB3C}"/>
            </c:ext>
          </c:extLst>
        </c:ser>
        <c:ser>
          <c:idx val="13"/>
          <c:order val="13"/>
          <c:tx>
            <c:strRef>
              <c:f>'Leased Acres Table'!$J$44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Table'!$K$44:$V$44</c:f>
              <c:numCache>
                <c:formatCode>_(* #,##0_);_(* \(#,##0\);_(* "-"_);_(@_)</c:formatCode>
                <c:ptCount val="12"/>
                <c:pt idx="0">
                  <c:v>568530</c:v>
                </c:pt>
                <c:pt idx="1">
                  <c:v>564256</c:v>
                </c:pt>
                <c:pt idx="2">
                  <c:v>563863</c:v>
                </c:pt>
                <c:pt idx="3">
                  <c:v>559560</c:v>
                </c:pt>
                <c:pt idx="4">
                  <c:v>558265</c:v>
                </c:pt>
                <c:pt idx="5">
                  <c:v>553790</c:v>
                </c:pt>
                <c:pt idx="6">
                  <c:v>556989</c:v>
                </c:pt>
                <c:pt idx="7">
                  <c:v>543991</c:v>
                </c:pt>
                <c:pt idx="8">
                  <c:v>543457</c:v>
                </c:pt>
                <c:pt idx="9">
                  <c:v>540585</c:v>
                </c:pt>
                <c:pt idx="10">
                  <c:v>539517</c:v>
                </c:pt>
                <c:pt idx="11">
                  <c:v>535487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B74-490B-B256-88453869AB3C}"/>
            </c:ext>
          </c:extLst>
        </c:ser>
        <c:ser>
          <c:idx val="14"/>
          <c:order val="14"/>
          <c:tx>
            <c:strRef>
              <c:f>'Leased Acres Table'!$J$45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chemeClr val="accent5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50000"/>
                </a:schemeClr>
              </a:solidFill>
              <a:ln w="12700">
                <a:solidFill>
                  <a:schemeClr val="accent5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Table'!$K$45:$V$45</c:f>
              <c:numCache>
                <c:formatCode>_(* #,##0_);_(* \(#,##0\);_(* "-"??_);_(@_)</c:formatCode>
                <c:ptCount val="12"/>
                <c:pt idx="0">
                  <c:v>534124</c:v>
                </c:pt>
                <c:pt idx="1">
                  <c:v>533258</c:v>
                </c:pt>
                <c:pt idx="2">
                  <c:v>532400</c:v>
                </c:pt>
                <c:pt idx="3">
                  <c:v>529157</c:v>
                </c:pt>
                <c:pt idx="4">
                  <c:v>527308</c:v>
                </c:pt>
                <c:pt idx="5">
                  <c:v>526891</c:v>
                </c:pt>
                <c:pt idx="6">
                  <c:v>526976</c:v>
                </c:pt>
                <c:pt idx="7">
                  <c:v>520487.5</c:v>
                </c:pt>
                <c:pt idx="8">
                  <c:v>513999</c:v>
                </c:pt>
                <c:pt idx="9">
                  <c:v>513874</c:v>
                </c:pt>
                <c:pt idx="10">
                  <c:v>504900</c:v>
                </c:pt>
                <c:pt idx="11" formatCode="_(* #,##0_);_(* \(#,##0\);_(* &quot;-&quot;_);_(@_)">
                  <c:v>505962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BB74-490B-B256-88453869AB3C}"/>
            </c:ext>
          </c:extLst>
        </c:ser>
        <c:ser>
          <c:idx val="15"/>
          <c:order val="15"/>
          <c:tx>
            <c:strRef>
              <c:f>'Leased Acres Table'!$J$46</c:f>
              <c:strCache>
                <c:ptCount val="1"/>
                <c:pt idx="0">
                  <c:v>2019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Table'!$K$46:$V$46</c:f>
              <c:numCache>
                <c:formatCode>_(* #,##0_);_(* \(#,##0\);_(* "-"??_);_(@_)</c:formatCode>
                <c:ptCount val="12"/>
                <c:pt idx="0">
                  <c:v>507070</c:v>
                </c:pt>
                <c:pt idx="1">
                  <c:v>513433</c:v>
                </c:pt>
                <c:pt idx="2">
                  <c:v>512175</c:v>
                </c:pt>
                <c:pt idx="3">
                  <c:v>491974</c:v>
                </c:pt>
                <c:pt idx="4">
                  <c:v>489509</c:v>
                </c:pt>
                <c:pt idx="5">
                  <c:v>488975</c:v>
                </c:pt>
                <c:pt idx="6">
                  <c:v>488364</c:v>
                </c:pt>
                <c:pt idx="7">
                  <c:v>485281</c:v>
                </c:pt>
                <c:pt idx="8">
                  <c:v>483353</c:v>
                </c:pt>
                <c:pt idx="9">
                  <c:v>479587</c:v>
                </c:pt>
                <c:pt idx="10">
                  <c:v>478015</c:v>
                </c:pt>
                <c:pt idx="11">
                  <c:v>476453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06-4BEF-BCA6-7A89F147E7B2}"/>
            </c:ext>
          </c:extLst>
        </c:ser>
        <c:ser>
          <c:idx val="16"/>
          <c:order val="16"/>
          <c:tx>
            <c:strRef>
              <c:f>'Leased Acres Table'!$J$47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square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Table'!$K$47:$V$47</c:f>
              <c:numCache>
                <c:formatCode>#,##0</c:formatCode>
                <c:ptCount val="12"/>
                <c:pt idx="0" formatCode="_(* #,##0_);_(* \(#,##0\);_(* &quot;-&quot;??_);_(@_)">
                  <c:v>477544</c:v>
                </c:pt>
                <c:pt idx="1">
                  <c:v>471405</c:v>
                </c:pt>
                <c:pt idx="2" formatCode="_(* #,##0_);_(* \(#,##0\);_(* &quot;-&quot;??_);_(@_)">
                  <c:v>470743</c:v>
                </c:pt>
                <c:pt idx="3" formatCode="_(* #,##0_);_(* \(#,##0\);_(* &quot;-&quot;??_);_(@_)">
                  <c:v>469376</c:v>
                </c:pt>
                <c:pt idx="4" formatCode="_(* #,##0_);_(* \(#,##0\);_(* &quot;-&quot;??_);_(@_)">
                  <c:v>468516</c:v>
                </c:pt>
                <c:pt idx="5" formatCode="_(* #,##0_);_(* \(#,##0\);_(* &quot;-&quot;??_);_(@_)">
                  <c:v>468516</c:v>
                </c:pt>
                <c:pt idx="6" formatCode="_(* #,##0_);_(* \(#,##0\);_(* &quot;-&quot;??_);_(@_)">
                  <c:v>465801</c:v>
                </c:pt>
                <c:pt idx="7" formatCode="_(* #,##0_);_(* \(#,##0\);_(* &quot;-&quot;??_);_(@_)">
                  <c:v>465154</c:v>
                </c:pt>
                <c:pt idx="8" formatCode="_(* #,##0_);_(* \(#,##0\);_(* &quot;-&quot;??_);_(@_)">
                  <c:v>468108</c:v>
                </c:pt>
                <c:pt idx="9" formatCode="_(* #,##0_);_(* \(#,##0\);_(* &quot;-&quot;??_);_(@_)">
                  <c:v>466686</c:v>
                </c:pt>
                <c:pt idx="10" formatCode="_(* #,##0_);_(* \(#,##0\);_(* &quot;-&quot;??_);_(@_)">
                  <c:v>468771</c:v>
                </c:pt>
                <c:pt idx="11" formatCode="_(* #,##0_);_(* \(#,##0\);_(* &quot;-&quot;??_);_(@_)">
                  <c:v>464206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86-4BFD-8C5D-9D277879A69B}"/>
            </c:ext>
          </c:extLst>
        </c:ser>
        <c:ser>
          <c:idx val="17"/>
          <c:order val="17"/>
          <c:tx>
            <c:strRef>
              <c:f>'Leased Acres Table'!$J$48</c:f>
              <c:strCache>
                <c:ptCount val="1"/>
                <c:pt idx="0">
                  <c:v>2021</c:v>
                </c:pt>
              </c:strCache>
            </c:strRef>
          </c:tx>
          <c:spPr>
            <a:ln w="9525">
              <a:solidFill>
                <a:schemeClr val="accent6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Table'!$K$48:$V$48</c:f>
              <c:numCache>
                <c:formatCode>_(* #,##0_);_(* \(#,##0\);_(* "-"??_);_(@_)</c:formatCode>
                <c:ptCount val="12"/>
                <c:pt idx="0">
                  <c:v>465621</c:v>
                </c:pt>
                <c:pt idx="1">
                  <c:v>465952</c:v>
                </c:pt>
                <c:pt idx="2" formatCode="General">
                  <c:v>466083</c:v>
                </c:pt>
                <c:pt idx="3">
                  <c:v>460895</c:v>
                </c:pt>
                <c:pt idx="4">
                  <c:v>460974</c:v>
                </c:pt>
                <c:pt idx="5">
                  <c:v>460743</c:v>
                </c:pt>
                <c:pt idx="6">
                  <c:v>460902</c:v>
                </c:pt>
                <c:pt idx="7">
                  <c:v>463212</c:v>
                </c:pt>
                <c:pt idx="8">
                  <c:v>460640</c:v>
                </c:pt>
                <c:pt idx="9">
                  <c:v>460640</c:v>
                </c:pt>
                <c:pt idx="10">
                  <c:v>459862</c:v>
                </c:pt>
                <c:pt idx="11" formatCode="_(* #,##0_);_(* \(#,##0\);_(* &quot;-&quot;_);_(@_)">
                  <c:v>457783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02-4940-9BCC-C4531143F6AA}"/>
            </c:ext>
          </c:extLst>
        </c:ser>
        <c:ser>
          <c:idx val="18"/>
          <c:order val="18"/>
          <c:tx>
            <c:v>2022</c:v>
          </c:tx>
          <c:spPr>
            <a:ln w="12700"/>
          </c:spPr>
          <c:marker>
            <c:symbol val="square"/>
            <c:size val="7"/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Table'!$K$49:$V$49</c:f>
              <c:numCache>
                <c:formatCode>_(* #,##0_);_(* \(#,##0\);_(* "-"??_);_(@_)</c:formatCode>
                <c:ptCount val="12"/>
                <c:pt idx="0">
                  <c:v>453728</c:v>
                </c:pt>
                <c:pt idx="1">
                  <c:v>451588</c:v>
                </c:pt>
                <c:pt idx="2">
                  <c:v>449613</c:v>
                </c:pt>
                <c:pt idx="3">
                  <c:v>448900</c:v>
                </c:pt>
                <c:pt idx="4">
                  <c:v>443568</c:v>
                </c:pt>
                <c:pt idx="5">
                  <c:v>443804</c:v>
                </c:pt>
                <c:pt idx="6">
                  <c:v>443558</c:v>
                </c:pt>
                <c:pt idx="7" formatCode="General">
                  <c:v>445972</c:v>
                </c:pt>
                <c:pt idx="8" formatCode="General">
                  <c:v>445707</c:v>
                </c:pt>
                <c:pt idx="9" formatCode="General">
                  <c:v>443272</c:v>
                </c:pt>
                <c:pt idx="10" formatCode="General">
                  <c:v>424828</c:v>
                </c:pt>
                <c:pt idx="11" formatCode="General">
                  <c:v>424982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0-447F-B186-62B2B6E0EA51}"/>
            </c:ext>
          </c:extLst>
        </c:ser>
        <c:ser>
          <c:idx val="19"/>
          <c:order val="19"/>
          <c:tx>
            <c:strRef>
              <c:f>'Leased Acres Table'!$J$50</c:f>
              <c:strCache>
                <c:ptCount val="1"/>
                <c:pt idx="0">
                  <c:v>2023</c:v>
                </c:pt>
              </c:strCache>
            </c:strRef>
          </c:tx>
          <c:spPr>
            <a:ln w="12700"/>
          </c:spPr>
          <c:marker>
            <c:symbol val="square"/>
            <c:size val="6"/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Table'!$K$50:$V$50</c:f>
              <c:numCache>
                <c:formatCode>_(* #,##0_);_(* \(#,##0\);_(* "-"??_);_(@_)</c:formatCode>
                <c:ptCount val="12"/>
                <c:pt idx="0">
                  <c:v>424983</c:v>
                </c:pt>
                <c:pt idx="1">
                  <c:v>424774</c:v>
                </c:pt>
                <c:pt idx="2">
                  <c:v>425678</c:v>
                </c:pt>
                <c:pt idx="3">
                  <c:v>424888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2C-4CDC-A514-1061377B63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61088"/>
        <c:axId val="3756300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2004</c:v>
                </c:tx>
                <c:spPr>
                  <a:ln w="12700">
                    <a:solidFill>
                      <a:srgbClr val="00008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80"/>
                    </a:solidFill>
                    <a:ln>
                      <a:solidFill>
                        <a:srgbClr val="00008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'Leased Acres Table'!$K$31:$V$31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970647</c:v>
                      </c:pt>
                      <c:pt idx="1">
                        <c:v>970566</c:v>
                      </c:pt>
                      <c:pt idx="2">
                        <c:v>973551</c:v>
                      </c:pt>
                      <c:pt idx="3">
                        <c:v>967958</c:v>
                      </c:pt>
                      <c:pt idx="4">
                        <c:v>974311</c:v>
                      </c:pt>
                      <c:pt idx="5">
                        <c:v>978972</c:v>
                      </c:pt>
                      <c:pt idx="6">
                        <c:v>977175</c:v>
                      </c:pt>
                      <c:pt idx="7">
                        <c:v>979727</c:v>
                      </c:pt>
                      <c:pt idx="8">
                        <c:v>981595</c:v>
                      </c:pt>
                      <c:pt idx="9">
                        <c:v>981936</c:v>
                      </c:pt>
                      <c:pt idx="10">
                        <c:v>983547</c:v>
                      </c:pt>
                      <c:pt idx="11">
                        <c:v>982793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BB74-490B-B256-88453869AB3C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v>2005</c:v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Table'!$K$32:$V$32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977687</c:v>
                      </c:pt>
                      <c:pt idx="1">
                        <c:v>987060</c:v>
                      </c:pt>
                      <c:pt idx="2">
                        <c:v>989296</c:v>
                      </c:pt>
                      <c:pt idx="3">
                        <c:v>985526</c:v>
                      </c:pt>
                      <c:pt idx="4">
                        <c:v>986287</c:v>
                      </c:pt>
                      <c:pt idx="5">
                        <c:v>984084</c:v>
                      </c:pt>
                      <c:pt idx="6">
                        <c:v>991395</c:v>
                      </c:pt>
                      <c:pt idx="7">
                        <c:v>993569</c:v>
                      </c:pt>
                      <c:pt idx="8">
                        <c:v>999285</c:v>
                      </c:pt>
                      <c:pt idx="9">
                        <c:v>1001031</c:v>
                      </c:pt>
                      <c:pt idx="10">
                        <c:v>999714</c:v>
                      </c:pt>
                      <c:pt idx="11">
                        <c:v>1000881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BB74-490B-B256-88453869AB3C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2006</c:v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Table'!$K$33:$V$33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997605</c:v>
                      </c:pt>
                      <c:pt idx="1">
                        <c:v>1012059</c:v>
                      </c:pt>
                      <c:pt idx="2">
                        <c:v>1010201</c:v>
                      </c:pt>
                      <c:pt idx="3">
                        <c:v>1014111</c:v>
                      </c:pt>
                      <c:pt idx="4">
                        <c:v>1019784</c:v>
                      </c:pt>
                      <c:pt idx="5">
                        <c:v>1007301</c:v>
                      </c:pt>
                      <c:pt idx="6">
                        <c:v>1005887</c:v>
                      </c:pt>
                      <c:pt idx="7">
                        <c:v>1015199</c:v>
                      </c:pt>
                      <c:pt idx="8">
                        <c:v>1011473</c:v>
                      </c:pt>
                      <c:pt idx="9">
                        <c:v>1016921</c:v>
                      </c:pt>
                      <c:pt idx="10">
                        <c:v>1023932</c:v>
                      </c:pt>
                      <c:pt idx="11">
                        <c:v>1022243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B74-490B-B256-88453869AB3C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2007</c:v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Table'!$K$34:$V$34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1028925</c:v>
                      </c:pt>
                      <c:pt idx="1">
                        <c:v>1036953</c:v>
                      </c:pt>
                      <c:pt idx="2" formatCode="#,##0">
                        <c:v>1021053</c:v>
                      </c:pt>
                      <c:pt idx="3" formatCode="#,##0">
                        <c:v>1020861</c:v>
                      </c:pt>
                      <c:pt idx="4" formatCode="#,##0">
                        <c:v>1015199</c:v>
                      </c:pt>
                      <c:pt idx="5">
                        <c:v>1011179</c:v>
                      </c:pt>
                      <c:pt idx="6">
                        <c:v>1005474</c:v>
                      </c:pt>
                      <c:pt idx="7">
                        <c:v>1010699</c:v>
                      </c:pt>
                      <c:pt idx="8">
                        <c:v>1007599</c:v>
                      </c:pt>
                      <c:pt idx="9">
                        <c:v>1004799</c:v>
                      </c:pt>
                      <c:pt idx="10">
                        <c:v>998681</c:v>
                      </c:pt>
                      <c:pt idx="11">
                        <c:v>1000171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B74-490B-B256-88453869AB3C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Table'!$K$35:$V$35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1004555</c:v>
                      </c:pt>
                      <c:pt idx="1">
                        <c:v>996060</c:v>
                      </c:pt>
                      <c:pt idx="2">
                        <c:v>1007716</c:v>
                      </c:pt>
                      <c:pt idx="3">
                        <c:v>997694</c:v>
                      </c:pt>
                      <c:pt idx="4">
                        <c:v>987990</c:v>
                      </c:pt>
                      <c:pt idx="5">
                        <c:v>983981</c:v>
                      </c:pt>
                      <c:pt idx="6">
                        <c:v>971662</c:v>
                      </c:pt>
                      <c:pt idx="7">
                        <c:v>971764</c:v>
                      </c:pt>
                      <c:pt idx="8">
                        <c:v>956861</c:v>
                      </c:pt>
                      <c:pt idx="9">
                        <c:v>979642</c:v>
                      </c:pt>
                      <c:pt idx="10">
                        <c:v>978571</c:v>
                      </c:pt>
                      <c:pt idx="11">
                        <c:v>980177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B74-490B-B256-88453869AB3C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Table'!$K$36:$V$36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975858</c:v>
                      </c:pt>
                      <c:pt idx="1">
                        <c:v>968268</c:v>
                      </c:pt>
                      <c:pt idx="2">
                        <c:v>965586</c:v>
                      </c:pt>
                      <c:pt idx="3">
                        <c:v>956319</c:v>
                      </c:pt>
                      <c:pt idx="4">
                        <c:v>958778</c:v>
                      </c:pt>
                      <c:pt idx="5">
                        <c:v>944169</c:v>
                      </c:pt>
                      <c:pt idx="6">
                        <c:v>932690</c:v>
                      </c:pt>
                      <c:pt idx="7">
                        <c:v>920007</c:v>
                      </c:pt>
                      <c:pt idx="8">
                        <c:v>904586</c:v>
                      </c:pt>
                      <c:pt idx="9">
                        <c:v>895792</c:v>
                      </c:pt>
                      <c:pt idx="10" formatCode="_(* #,##0_);_(* \(#,##0\);_(* &quot;-&quot;??_);_(@_)">
                        <c:v>892551</c:v>
                      </c:pt>
                      <c:pt idx="11" formatCode="_(* #,##0_);_(* \(#,##0\);_(* &quot;-&quot;??_);_(@_)">
                        <c:v>895270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B74-490B-B256-88453869AB3C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v>2010</c:v>
                </c:tx>
                <c:spPr>
                  <a:ln w="12700">
                    <a:solidFill>
                      <a:schemeClr val="accent4">
                        <a:lumMod val="7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4">
                        <a:lumMod val="75000"/>
                      </a:scheme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Table'!$K$37:$V$37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895294</c:v>
                      </c:pt>
                      <c:pt idx="1">
                        <c:v>890479</c:v>
                      </c:pt>
                      <c:pt idx="2">
                        <c:v>873504</c:v>
                      </c:pt>
                      <c:pt idx="3">
                        <c:v>847680</c:v>
                      </c:pt>
                      <c:pt idx="4">
                        <c:v>847259</c:v>
                      </c:pt>
                      <c:pt idx="5">
                        <c:v>840614</c:v>
                      </c:pt>
                      <c:pt idx="6">
                        <c:v>837713</c:v>
                      </c:pt>
                      <c:pt idx="7">
                        <c:v>840595</c:v>
                      </c:pt>
                      <c:pt idx="8">
                        <c:v>839384</c:v>
                      </c:pt>
                      <c:pt idx="9">
                        <c:v>834736</c:v>
                      </c:pt>
                      <c:pt idx="10">
                        <c:v>831990</c:v>
                      </c:pt>
                      <c:pt idx="11">
                        <c:v>830109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BB74-490B-B256-88453869AB3C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v>2011</c:v>
                </c:tx>
                <c:spPr>
                  <a:ln w="12700">
                    <a:solidFill>
                      <a:schemeClr val="tx1">
                        <a:lumMod val="65000"/>
                        <a:lumOff val="3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tx1">
                        <a:lumMod val="65000"/>
                        <a:lumOff val="35000"/>
                      </a:schemeClr>
                    </a:solidFill>
                    <a:ln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Table'!$K$38:$V$38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832686</c:v>
                      </c:pt>
                      <c:pt idx="1">
                        <c:v>830312</c:v>
                      </c:pt>
                      <c:pt idx="2">
                        <c:v>841244</c:v>
                      </c:pt>
                      <c:pt idx="3">
                        <c:v>835606</c:v>
                      </c:pt>
                      <c:pt idx="4">
                        <c:v>838805</c:v>
                      </c:pt>
                      <c:pt idx="5">
                        <c:v>837030</c:v>
                      </c:pt>
                      <c:pt idx="6">
                        <c:v>840695</c:v>
                      </c:pt>
                      <c:pt idx="7">
                        <c:v>827487</c:v>
                      </c:pt>
                      <c:pt idx="8">
                        <c:v>838284</c:v>
                      </c:pt>
                      <c:pt idx="9">
                        <c:v>841468</c:v>
                      </c:pt>
                      <c:pt idx="10">
                        <c:v>842874</c:v>
                      </c:pt>
                      <c:pt idx="11">
                        <c:v>850934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BB74-490B-B256-88453869AB3C}"/>
                  </c:ext>
                </c:extLst>
              </c15:ser>
            </c15:filteredLineSeries>
          </c:ext>
        </c:extLst>
      </c:lineChart>
      <c:catAx>
        <c:axId val="375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56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Acreage</a:t>
                </a:r>
              </a:p>
            </c:rich>
          </c:tx>
          <c:layout>
            <c:manualLayout>
              <c:xMode val="edge"/>
              <c:yMode val="edge"/>
              <c:x val="1.003009027081244E-2"/>
              <c:y val="0.43989431968296105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1088"/>
        <c:crosses val="autoZero"/>
        <c:crossBetween val="between"/>
      </c:valAx>
      <c:spPr>
        <a:solidFill>
          <a:srgbClr val="FFFFCC"/>
        </a:solidFill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6807061604761796E-2"/>
          <c:y val="0.93627976159519044"/>
          <c:w val="0.85620357134395297"/>
          <c:h val="2.8493466057825999E-2"/>
        </c:manualLayout>
      </c:layout>
      <c:overlay val="1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Productive Acres</a:t>
            </a:r>
          </a:p>
        </c:rich>
      </c:tx>
      <c:layout>
        <c:manualLayout>
          <c:xMode val="edge"/>
          <c:yMode val="edge"/>
          <c:x val="0.42781875658588137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2033719704945"/>
          <c:y val="0.11142454160789844"/>
          <c:w val="0.88514225500526666"/>
          <c:h val="0.7898448519040929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'Productive Acres Table '!$A$4:$A$16</c:f>
              <c:numCache>
                <c:formatCode>mmmm\ yyyy</c:formatCode>
                <c:ptCount val="13"/>
                <c:pt idx="0">
                  <c:v>44652</c:v>
                </c:pt>
                <c:pt idx="1">
                  <c:v>44682</c:v>
                </c:pt>
                <c:pt idx="2">
                  <c:v>44713</c:v>
                </c:pt>
                <c:pt idx="3">
                  <c:v>44743</c:v>
                </c:pt>
                <c:pt idx="4">
                  <c:v>44774</c:v>
                </c:pt>
                <c:pt idx="5">
                  <c:v>44805</c:v>
                </c:pt>
                <c:pt idx="6">
                  <c:v>44835</c:v>
                </c:pt>
                <c:pt idx="7">
                  <c:v>44866</c:v>
                </c:pt>
                <c:pt idx="8">
                  <c:v>44896</c:v>
                </c:pt>
                <c:pt idx="9">
                  <c:v>44927</c:v>
                </c:pt>
                <c:pt idx="10">
                  <c:v>44958</c:v>
                </c:pt>
                <c:pt idx="11">
                  <c:v>44986</c:v>
                </c:pt>
                <c:pt idx="12">
                  <c:v>45017</c:v>
                </c:pt>
              </c:numCache>
            </c:numRef>
          </c:cat>
          <c:val>
            <c:numRef>
              <c:f>'Productive Acres Table '!$B$4:$B$16</c:f>
              <c:numCache>
                <c:formatCode>_(* #,##0_);_(* \(#,##0\);_(* "-"??_);_(@_)</c:formatCode>
                <c:ptCount val="13"/>
                <c:pt idx="0">
                  <c:v>261414</c:v>
                </c:pt>
                <c:pt idx="1">
                  <c:v>261205</c:v>
                </c:pt>
                <c:pt idx="2">
                  <c:v>260198</c:v>
                </c:pt>
                <c:pt idx="3">
                  <c:v>258100</c:v>
                </c:pt>
                <c:pt idx="4">
                  <c:v>259797</c:v>
                </c:pt>
                <c:pt idx="5">
                  <c:v>258873</c:v>
                </c:pt>
                <c:pt idx="6">
                  <c:v>257881</c:v>
                </c:pt>
                <c:pt idx="7">
                  <c:v>251452</c:v>
                </c:pt>
                <c:pt idx="8">
                  <c:v>251880</c:v>
                </c:pt>
                <c:pt idx="9">
                  <c:v>252958</c:v>
                </c:pt>
                <c:pt idx="10">
                  <c:v>253326</c:v>
                </c:pt>
                <c:pt idx="11">
                  <c:v>253391</c:v>
                </c:pt>
                <c:pt idx="12">
                  <c:v>253391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E2-487C-9388-F68D2F0A2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12256"/>
        <c:axId val="37714176"/>
      </c:lineChart>
      <c:dateAx>
        <c:axId val="37712256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4176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3771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Acres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753173483779973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22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>
    <tabColor theme="8"/>
  </sheetPr>
  <sheetViews>
    <sheetView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&amp;C1&amp;R&amp;"Arial,Italic"As of April 2023 Close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>
    <tabColor rgb="FF002060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&amp;C3&amp;R&amp;"Arial,Italic"As of April 2023 Close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6">
    <tabColor rgb="FF002060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&amp;C5&amp;R&amp;"Arial,Italic"As of April 2023 Close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7">
    <tabColor rgb="FF002060"/>
  </sheetPr>
  <sheetViews>
    <sheetView zoomScale="80" workbookViewId="0"/>
  </sheetViews>
  <pageMargins left="0.16" right="0.16" top="0.05" bottom="0.05" header="0.17" footer="0.05"/>
  <pageSetup orientation="landscape" horizontalDpi="1200" verticalDpi="1200" r:id="rId1"/>
  <headerFooter alignWithMargins="0">
    <oddFooter>&amp;C7&amp;R&amp;"Arial,Italic"As of April 2023 Close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Chart9">
    <tabColor rgb="FF00206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&amp;C9&amp;R&amp;"Arial,Italic"As of April 2023 Close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 codeName="Chart10">
    <tabColor rgb="FF00206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&amp;C10&amp;R&amp;"Arial,Italic"As of April 2023 Close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 codeName="Chart14">
    <tabColor rgb="FF00206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&amp;C12&amp;R&amp;"Arial,Italic"As of April 2023 Close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 codeName="Chart15">
    <tabColor rgb="FF00206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&amp;C13&amp;R&amp;"Arial,Italic"As of April 2023 Close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 codeName="Chart20">
    <tabColor rgb="FF00206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 xml:space="preserve">&amp;C15&amp;R&amp;"Arial,Italic"As of April 12, 2022 Lease Sale
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 codeName="Chart2">
    <tabColor rgb="FF002060"/>
  </sheetPr>
  <sheetViews>
    <sheetView workbookViewId="0"/>
  </sheetViews>
  <pageMargins left="0.25" right="0.25" top="0.25" bottom="0.25" header="0.26" footer="0.25"/>
  <pageSetup orientation="landscape" r:id="rId1"/>
  <headerFooter alignWithMargins="0">
    <oddFooter>&amp;C17&amp;RAs of April 30, 2023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 codeName="Chart26">
    <tabColor rgb="FF00206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&amp;C19&amp;R&amp;"Arial,Italic"As of April 30, 2023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572625" cy="7096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556750" cy="70802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556750" cy="70802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629775" cy="72161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0.628</cdr:x>
      <cdr:y>0.43975</cdr:y>
    </cdr:from>
    <cdr:to>
      <cdr:x>0.72625</cdr:x>
      <cdr:y>0.46675</cdr:y>
    </cdr:to>
    <cdr:sp macro="" textlink="">
      <cdr:nvSpPr>
        <cdr:cNvPr id="6146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676633" y="2969731"/>
          <a:ext cx="888104" cy="18233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0.55625</cdr:x>
      <cdr:y>0.532</cdr:y>
    </cdr:from>
    <cdr:to>
      <cdr:x>0.56475</cdr:x>
      <cdr:y>0.563</cdr:y>
    </cdr:to>
    <cdr:sp macro="" textlink="">
      <cdr:nvSpPr>
        <cdr:cNvPr id="6150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28069" y="3592716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0.543</cdr:x>
      <cdr:y>0.532</cdr:y>
    </cdr:from>
    <cdr:to>
      <cdr:x>0.5515</cdr:x>
      <cdr:y>0.563</cdr:y>
    </cdr:to>
    <cdr:sp macro="" textlink="">
      <cdr:nvSpPr>
        <cdr:cNvPr id="6151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08299" y="3592716"/>
          <a:ext cx="76834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0.51675</cdr:x>
      <cdr:y>0.71675</cdr:y>
    </cdr:from>
    <cdr:to>
      <cdr:x>0.52525</cdr:x>
      <cdr:y>0.74775</cdr:y>
    </cdr:to>
    <cdr:sp macro="" textlink="">
      <cdr:nvSpPr>
        <cdr:cNvPr id="819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71020" y="4840374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0.47825</cdr:x>
      <cdr:y>0.577</cdr:y>
    </cdr:from>
    <cdr:to>
      <cdr:x>0.67725</cdr:x>
      <cdr:y>0.60525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23009" y="3896611"/>
          <a:ext cx="1798806" cy="1907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n-US" sz="10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</cdr:x>
      <cdr:y>0.38225</cdr:y>
    </cdr:from>
    <cdr:to>
      <cdr:x>0.81425</cdr:x>
      <cdr:y>0.42425</cdr:y>
    </cdr:to>
    <cdr:sp macro="" textlink="">
      <cdr:nvSpPr>
        <cdr:cNvPr id="7172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6689027" y="2581420"/>
          <a:ext cx="671162" cy="28363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0.51225</cdr:x>
      <cdr:y>0.59475</cdr:y>
    </cdr:from>
    <cdr:to>
      <cdr:x>0.52125</cdr:x>
      <cdr:y>0.62175</cdr:y>
    </cdr:to>
    <cdr:sp macro="" textlink="">
      <cdr:nvSpPr>
        <cdr:cNvPr id="165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30343" y="4016481"/>
          <a:ext cx="81353" cy="1823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8"/>
    <pageSetUpPr fitToPage="1"/>
  </sheetPr>
  <dimension ref="A1:G60"/>
  <sheetViews>
    <sheetView workbookViewId="0">
      <pane ySplit="3" topLeftCell="A5" activePane="bottomLeft" state="frozen"/>
      <selection pane="bottomLeft" activeCell="B55" sqref="B55"/>
    </sheetView>
  </sheetViews>
  <sheetFormatPr defaultRowHeight="12.75" x14ac:dyDescent="0.2"/>
  <cols>
    <col min="1" max="1" width="18.42578125" customWidth="1"/>
    <col min="2" max="2" width="16.28515625" customWidth="1"/>
    <col min="3" max="3" width="19.5703125" customWidth="1"/>
    <col min="4" max="4" width="20.85546875" customWidth="1"/>
    <col min="5" max="5" width="16.7109375" customWidth="1"/>
    <col min="6" max="6" width="17.5703125" customWidth="1"/>
    <col min="7" max="7" width="15.7109375" customWidth="1"/>
  </cols>
  <sheetData>
    <row r="1" spans="1:7" ht="15.75" x14ac:dyDescent="0.25">
      <c r="A1" s="28" t="s">
        <v>93</v>
      </c>
    </row>
    <row r="2" spans="1:7" x14ac:dyDescent="0.2">
      <c r="G2" s="4"/>
    </row>
    <row r="3" spans="1:7" x14ac:dyDescent="0.2">
      <c r="B3" s="5" t="s">
        <v>4</v>
      </c>
      <c r="C3" s="5" t="s">
        <v>5</v>
      </c>
      <c r="D3" s="56" t="s">
        <v>20</v>
      </c>
      <c r="E3" s="5" t="s">
        <v>6</v>
      </c>
      <c r="F3" s="5" t="s">
        <v>7</v>
      </c>
      <c r="G3" s="5" t="s">
        <v>79</v>
      </c>
    </row>
    <row r="4" spans="1:7" ht="15.75" x14ac:dyDescent="0.25">
      <c r="A4" s="42"/>
    </row>
    <row r="5" spans="1:7" x14ac:dyDescent="0.2">
      <c r="A5" s="43" t="s">
        <v>81</v>
      </c>
      <c r="B5" s="50">
        <v>198104745.11000001</v>
      </c>
      <c r="C5" s="50">
        <v>126962938.19</v>
      </c>
      <c r="D5" s="50">
        <v>13726070.280000001</v>
      </c>
      <c r="E5" s="50">
        <v>38009.14</v>
      </c>
      <c r="F5" s="50">
        <f t="shared" ref="F5:F15" si="0">+B5+C5+D5+E5</f>
        <v>338831762.72000003</v>
      </c>
      <c r="G5" s="50">
        <f t="shared" ref="G5:G33" si="1">SUM(F5/12)</f>
        <v>28235980.22666667</v>
      </c>
    </row>
    <row r="6" spans="1:7" x14ac:dyDescent="0.2">
      <c r="A6" s="43" t="s">
        <v>82</v>
      </c>
      <c r="B6" s="50">
        <v>131117077.26000001</v>
      </c>
      <c r="C6" s="50">
        <v>348027421.73000002</v>
      </c>
      <c r="D6" s="50">
        <v>40948515.409999996</v>
      </c>
      <c r="E6" s="50">
        <v>265202.87</v>
      </c>
      <c r="F6" s="50">
        <f t="shared" si="0"/>
        <v>520358217.26999998</v>
      </c>
      <c r="G6" s="50">
        <f t="shared" si="1"/>
        <v>43363184.772500001</v>
      </c>
    </row>
    <row r="7" spans="1:7" x14ac:dyDescent="0.2">
      <c r="A7" s="43" t="s">
        <v>83</v>
      </c>
      <c r="B7" s="50">
        <v>125077331.31999999</v>
      </c>
      <c r="C7" s="50">
        <v>474263312.63</v>
      </c>
      <c r="D7" s="50">
        <v>55641805.229999997</v>
      </c>
      <c r="E7" s="50">
        <v>3391727.2</v>
      </c>
      <c r="F7" s="50">
        <f t="shared" si="0"/>
        <v>658374176.38000011</v>
      </c>
      <c r="G7" s="50">
        <f t="shared" si="1"/>
        <v>54864514.698333345</v>
      </c>
    </row>
    <row r="8" spans="1:7" x14ac:dyDescent="0.2">
      <c r="A8" s="43" t="s">
        <v>84</v>
      </c>
      <c r="B8" s="50">
        <v>44758459.759999998</v>
      </c>
      <c r="C8" s="50">
        <v>459698248.79000002</v>
      </c>
      <c r="D8" s="50">
        <v>43255021.709999993</v>
      </c>
      <c r="E8" s="50">
        <v>1524255.59</v>
      </c>
      <c r="F8" s="50">
        <f t="shared" si="0"/>
        <v>549235985.85000002</v>
      </c>
      <c r="G8" s="50">
        <f t="shared" si="1"/>
        <v>45769665.487500004</v>
      </c>
    </row>
    <row r="9" spans="1:7" x14ac:dyDescent="0.2">
      <c r="A9" s="43" t="s">
        <v>85</v>
      </c>
      <c r="B9" s="50">
        <v>55880089.609999999</v>
      </c>
      <c r="C9" s="50">
        <v>455791830.08999997</v>
      </c>
      <c r="D9" s="50">
        <v>21309252.630000003</v>
      </c>
      <c r="E9" s="50">
        <v>1763378.74</v>
      </c>
      <c r="F9" s="50">
        <f t="shared" si="0"/>
        <v>534744551.06999999</v>
      </c>
      <c r="G9" s="50">
        <f t="shared" si="1"/>
        <v>44562045.922499999</v>
      </c>
    </row>
    <row r="10" spans="1:7" x14ac:dyDescent="0.2">
      <c r="A10" s="43" t="s">
        <v>86</v>
      </c>
      <c r="B10" s="50">
        <v>61170201.369999997</v>
      </c>
      <c r="C10" s="50">
        <v>431815873.60000002</v>
      </c>
      <c r="D10" s="50">
        <v>21511752.890000004</v>
      </c>
      <c r="E10" s="50">
        <v>1113370.71</v>
      </c>
      <c r="F10" s="50">
        <f t="shared" si="0"/>
        <v>515611198.56999999</v>
      </c>
      <c r="G10" s="50">
        <f t="shared" si="1"/>
        <v>42967599.880833335</v>
      </c>
    </row>
    <row r="11" spans="1:7" x14ac:dyDescent="0.2">
      <c r="A11" s="43" t="s">
        <v>87</v>
      </c>
      <c r="B11" s="50">
        <v>25942570.140000001</v>
      </c>
      <c r="C11" s="50">
        <v>354879093.69</v>
      </c>
      <c r="D11" s="50">
        <v>17665672.41</v>
      </c>
      <c r="E11" s="50">
        <v>1606831.58</v>
      </c>
      <c r="F11" s="50">
        <f t="shared" si="0"/>
        <v>400094167.81999999</v>
      </c>
      <c r="G11" s="50">
        <f t="shared" si="1"/>
        <v>33341180.651666667</v>
      </c>
    </row>
    <row r="12" spans="1:7" x14ac:dyDescent="0.2">
      <c r="A12" s="43" t="s">
        <v>88</v>
      </c>
      <c r="B12" s="50">
        <v>12353802.42</v>
      </c>
      <c r="C12" s="50">
        <v>271257911.56</v>
      </c>
      <c r="D12" s="50">
        <v>8929752.6600000001</v>
      </c>
      <c r="E12" s="50">
        <v>11979477.93</v>
      </c>
      <c r="F12" s="50">
        <f t="shared" si="0"/>
        <v>304520944.57000005</v>
      </c>
      <c r="G12" s="50">
        <f t="shared" si="1"/>
        <v>25376745.380833339</v>
      </c>
    </row>
    <row r="13" spans="1:7" x14ac:dyDescent="0.2">
      <c r="A13" s="43" t="s">
        <v>89</v>
      </c>
      <c r="B13" s="50">
        <v>28745161.48</v>
      </c>
      <c r="C13" s="50">
        <v>239046099.12</v>
      </c>
      <c r="D13" s="50">
        <v>5812013.96</v>
      </c>
      <c r="E13" s="50">
        <v>843904.24</v>
      </c>
      <c r="F13" s="50">
        <f t="shared" si="0"/>
        <v>274447178.80000001</v>
      </c>
      <c r="G13" s="50">
        <f t="shared" si="1"/>
        <v>22870598.233333334</v>
      </c>
    </row>
    <row r="14" spans="1:7" x14ac:dyDescent="0.2">
      <c r="A14" s="43" t="s">
        <v>90</v>
      </c>
      <c r="B14" s="50">
        <v>14566152.720000001</v>
      </c>
      <c r="C14" s="50">
        <v>206720056.34</v>
      </c>
      <c r="D14" s="50">
        <v>9269142.9600000009</v>
      </c>
      <c r="E14" s="50">
        <v>3222195.18</v>
      </c>
      <c r="F14" s="50">
        <f t="shared" si="0"/>
        <v>233777547.20000002</v>
      </c>
      <c r="G14" s="50">
        <f t="shared" si="1"/>
        <v>19481462.266666669</v>
      </c>
    </row>
    <row r="15" spans="1:7" x14ac:dyDescent="0.2">
      <c r="A15" s="43" t="s">
        <v>72</v>
      </c>
      <c r="B15" s="50">
        <v>11165525.5</v>
      </c>
      <c r="C15" s="50">
        <v>253746520.30000004</v>
      </c>
      <c r="D15" s="50">
        <v>9211891.129999999</v>
      </c>
      <c r="E15" s="50">
        <v>5203730.41</v>
      </c>
      <c r="F15" s="50">
        <f t="shared" si="0"/>
        <v>279327667.34000009</v>
      </c>
      <c r="G15" s="50">
        <f t="shared" si="1"/>
        <v>23277305.611666676</v>
      </c>
    </row>
    <row r="16" spans="1:7" x14ac:dyDescent="0.2">
      <c r="A16" s="43" t="s">
        <v>73</v>
      </c>
      <c r="B16" s="50">
        <v>6434396.9200000009</v>
      </c>
      <c r="C16" s="50">
        <v>209901053.72</v>
      </c>
      <c r="D16" s="50">
        <v>7311704.3100000005</v>
      </c>
      <c r="E16" s="50">
        <v>3921210.6</v>
      </c>
      <c r="F16" s="50">
        <f t="shared" ref="F16:F30" si="2">+B16+C16+D16+E16</f>
        <v>227568365.54999998</v>
      </c>
      <c r="G16" s="50">
        <f t="shared" si="1"/>
        <v>18964030.462499999</v>
      </c>
    </row>
    <row r="17" spans="1:7" x14ac:dyDescent="0.2">
      <c r="A17" s="43" t="s">
        <v>74</v>
      </c>
      <c r="B17" s="50">
        <v>8440252.4199999999</v>
      </c>
      <c r="C17" s="50">
        <v>261813228.09000003</v>
      </c>
      <c r="D17" s="50">
        <v>4740303.3600000003</v>
      </c>
      <c r="E17" s="50">
        <v>13900890.319999998</v>
      </c>
      <c r="F17" s="50">
        <f t="shared" si="2"/>
        <v>288894674.19000006</v>
      </c>
      <c r="G17" s="50">
        <f t="shared" si="1"/>
        <v>24074556.182500005</v>
      </c>
    </row>
    <row r="18" spans="1:7" x14ac:dyDescent="0.2">
      <c r="A18" s="43" t="s">
        <v>75</v>
      </c>
      <c r="B18" s="50">
        <v>12717181.739999998</v>
      </c>
      <c r="C18" s="50">
        <v>366476927.21999997</v>
      </c>
      <c r="D18" s="50">
        <v>4991838.2300000004</v>
      </c>
      <c r="E18" s="50">
        <v>4217741.2</v>
      </c>
      <c r="F18" s="50">
        <f t="shared" si="2"/>
        <v>388403688.38999999</v>
      </c>
      <c r="G18" s="50">
        <f t="shared" si="1"/>
        <v>32366974.032499999</v>
      </c>
    </row>
    <row r="19" spans="1:7" x14ac:dyDescent="0.2">
      <c r="A19" s="43" t="s">
        <v>76</v>
      </c>
      <c r="B19" s="50">
        <v>24823265.140000001</v>
      </c>
      <c r="C19" s="50">
        <v>246335062.76999998</v>
      </c>
      <c r="D19" s="50">
        <v>7203636.4499999993</v>
      </c>
      <c r="E19" s="50">
        <v>3218058.11</v>
      </c>
      <c r="F19" s="50">
        <f t="shared" si="2"/>
        <v>281580022.46999997</v>
      </c>
      <c r="G19" s="50">
        <f t="shared" si="1"/>
        <v>23465001.872499999</v>
      </c>
    </row>
    <row r="20" spans="1:7" x14ac:dyDescent="0.2">
      <c r="A20" s="43" t="s">
        <v>77</v>
      </c>
      <c r="B20" s="50">
        <v>32593416</v>
      </c>
      <c r="C20" s="50">
        <v>278760460.56</v>
      </c>
      <c r="D20" s="50">
        <v>14298740.42</v>
      </c>
      <c r="E20" s="50">
        <v>4561044.88</v>
      </c>
      <c r="F20" s="50">
        <f t="shared" si="2"/>
        <v>330213661.86000001</v>
      </c>
      <c r="G20" s="50">
        <f t="shared" si="1"/>
        <v>27517805.155000001</v>
      </c>
    </row>
    <row r="21" spans="1:7" x14ac:dyDescent="0.2">
      <c r="A21" s="43" t="s">
        <v>78</v>
      </c>
      <c r="B21" s="50">
        <v>53288168.839999996</v>
      </c>
      <c r="C21" s="50">
        <v>295576019.97000003</v>
      </c>
      <c r="D21" s="50">
        <v>22314559.879999999</v>
      </c>
      <c r="E21" s="50">
        <v>4249292.7</v>
      </c>
      <c r="F21" s="50">
        <f t="shared" si="2"/>
        <v>375428041.38999999</v>
      </c>
      <c r="G21" s="50">
        <f t="shared" si="1"/>
        <v>31285670.115833331</v>
      </c>
    </row>
    <row r="22" spans="1:7" x14ac:dyDescent="0.2">
      <c r="A22" s="44" t="s">
        <v>64</v>
      </c>
      <c r="B22" s="50">
        <v>50493823.229999997</v>
      </c>
      <c r="C22" s="50">
        <v>246741066.69999996</v>
      </c>
      <c r="D22" s="50">
        <v>29645526.579999998</v>
      </c>
      <c r="E22" s="50">
        <v>2740889.08</v>
      </c>
      <c r="F22" s="50">
        <f t="shared" si="2"/>
        <v>329621305.58999991</v>
      </c>
      <c r="G22" s="50">
        <f t="shared" si="1"/>
        <v>27468442.132499993</v>
      </c>
    </row>
    <row r="23" spans="1:7" x14ac:dyDescent="0.2">
      <c r="A23" s="44" t="s">
        <v>65</v>
      </c>
      <c r="B23" s="50">
        <v>19050656.829999998</v>
      </c>
      <c r="C23" s="50">
        <v>178424388.19999999</v>
      </c>
      <c r="D23" s="50">
        <v>21074412.460000001</v>
      </c>
      <c r="E23" s="50">
        <v>2531361.04</v>
      </c>
      <c r="F23" s="50">
        <f t="shared" si="2"/>
        <v>221080818.52999997</v>
      </c>
      <c r="G23" s="50">
        <f t="shared" si="1"/>
        <v>18423401.544166666</v>
      </c>
    </row>
    <row r="24" spans="1:7" x14ac:dyDescent="0.2">
      <c r="A24" s="44" t="s">
        <v>66</v>
      </c>
      <c r="B24" s="50">
        <v>18569754.82</v>
      </c>
      <c r="C24" s="50">
        <v>242898370.71599999</v>
      </c>
      <c r="D24" s="50">
        <v>15915900.52</v>
      </c>
      <c r="E24" s="50">
        <v>1091751.96</v>
      </c>
      <c r="F24" s="50">
        <f t="shared" si="2"/>
        <v>278475778.01599997</v>
      </c>
      <c r="G24" s="50">
        <f t="shared" si="1"/>
        <v>23206314.834666666</v>
      </c>
    </row>
    <row r="25" spans="1:7" x14ac:dyDescent="0.2">
      <c r="A25" s="44" t="s">
        <v>67</v>
      </c>
      <c r="B25" s="50">
        <v>32740447.66</v>
      </c>
      <c r="C25" s="50">
        <v>435407994.42999995</v>
      </c>
      <c r="D25" s="50">
        <v>12663749.120000001</v>
      </c>
      <c r="E25" s="50">
        <v>2842244.04</v>
      </c>
      <c r="F25" s="50">
        <f t="shared" si="2"/>
        <v>483654435.25</v>
      </c>
      <c r="G25" s="50">
        <f t="shared" si="1"/>
        <v>40304536.270833336</v>
      </c>
    </row>
    <row r="26" spans="1:7" x14ac:dyDescent="0.2">
      <c r="A26" s="44" t="s">
        <v>68</v>
      </c>
      <c r="B26" s="50">
        <v>23694680.670000002</v>
      </c>
      <c r="C26" s="50">
        <v>313406687.61999995</v>
      </c>
      <c r="D26" s="50">
        <v>16272288.359999999</v>
      </c>
      <c r="E26" s="50">
        <v>10490957.23</v>
      </c>
      <c r="F26" s="50">
        <f t="shared" si="2"/>
        <v>363864613.88</v>
      </c>
      <c r="G26" s="50">
        <f t="shared" si="1"/>
        <v>30322051.156666666</v>
      </c>
    </row>
    <row r="27" spans="1:7" x14ac:dyDescent="0.2">
      <c r="A27" s="44" t="s">
        <v>69</v>
      </c>
      <c r="B27" s="50">
        <v>22598580.020000003</v>
      </c>
      <c r="C27" s="50">
        <v>374872047.47999996</v>
      </c>
      <c r="D27" s="50">
        <v>14874074.649999999</v>
      </c>
      <c r="E27" s="50">
        <v>21524326.16</v>
      </c>
      <c r="F27" s="50">
        <f t="shared" si="2"/>
        <v>433869028.30999994</v>
      </c>
      <c r="G27" s="50">
        <f t="shared" si="1"/>
        <v>36155752.359166659</v>
      </c>
    </row>
    <row r="28" spans="1:7" x14ac:dyDescent="0.2">
      <c r="A28" s="44" t="s">
        <v>70</v>
      </c>
      <c r="B28" s="50">
        <v>25978166.789999999</v>
      </c>
      <c r="C28" s="50">
        <v>411350276.64999998</v>
      </c>
      <c r="D28" s="50">
        <v>13474503.300000003</v>
      </c>
      <c r="E28" s="50">
        <v>4304884.8</v>
      </c>
      <c r="F28" s="50">
        <f t="shared" si="2"/>
        <v>455107831.54000002</v>
      </c>
      <c r="G28" s="50">
        <f t="shared" si="1"/>
        <v>37925652.628333338</v>
      </c>
    </row>
    <row r="29" spans="1:7" x14ac:dyDescent="0.2">
      <c r="A29" s="44" t="s">
        <v>71</v>
      </c>
      <c r="B29" s="50">
        <v>38696837.020000003</v>
      </c>
      <c r="C29" s="50">
        <v>459982044.53999996</v>
      </c>
      <c r="D29" s="50">
        <v>13769853.57</v>
      </c>
      <c r="E29" s="50">
        <v>43902608</v>
      </c>
      <c r="F29" s="50">
        <f t="shared" si="2"/>
        <v>556351343.12999988</v>
      </c>
      <c r="G29" s="50">
        <f t="shared" si="1"/>
        <v>46362611.927499987</v>
      </c>
    </row>
    <row r="30" spans="1:7" x14ac:dyDescent="0.2">
      <c r="A30" s="44" t="s">
        <v>80</v>
      </c>
      <c r="B30" s="50">
        <v>37995174.509999998</v>
      </c>
      <c r="C30" s="50">
        <v>443298720.10000002</v>
      </c>
      <c r="D30" s="50">
        <v>18494328.27</v>
      </c>
      <c r="E30" s="50">
        <v>3910045.65</v>
      </c>
      <c r="F30" s="50">
        <f t="shared" si="2"/>
        <v>503698268.52999997</v>
      </c>
      <c r="G30" s="50">
        <f t="shared" si="1"/>
        <v>41974855.710833333</v>
      </c>
    </row>
    <row r="31" spans="1:7" x14ac:dyDescent="0.2">
      <c r="A31" s="44" t="s">
        <v>105</v>
      </c>
      <c r="B31" s="50">
        <v>52139306.509999998</v>
      </c>
      <c r="C31" s="50">
        <v>522453427</v>
      </c>
      <c r="D31" s="50">
        <v>25057910</v>
      </c>
      <c r="E31" s="50">
        <v>1335183</v>
      </c>
      <c r="F31" s="50">
        <f>+B31+C31+D31+E31</f>
        <v>600985826.50999999</v>
      </c>
      <c r="G31" s="50">
        <f t="shared" si="1"/>
        <v>50082152.209166668</v>
      </c>
    </row>
    <row r="32" spans="1:7" x14ac:dyDescent="0.2">
      <c r="A32" s="44" t="s">
        <v>109</v>
      </c>
      <c r="B32" s="50">
        <v>61175021.460000001</v>
      </c>
      <c r="C32" s="50">
        <v>693034893.25000012</v>
      </c>
      <c r="D32" s="50">
        <v>29820734.539999999</v>
      </c>
      <c r="E32" s="50">
        <v>2322080.66</v>
      </c>
      <c r="F32" s="50">
        <f>+B32+C32+D32+E32</f>
        <v>786352729.91000009</v>
      </c>
      <c r="G32" s="50">
        <f t="shared" si="1"/>
        <v>65529394.159166671</v>
      </c>
    </row>
    <row r="33" spans="1:7" x14ac:dyDescent="0.2">
      <c r="A33" s="44" t="s">
        <v>111</v>
      </c>
      <c r="B33" s="50">
        <v>143182978</v>
      </c>
      <c r="C33" s="50">
        <v>684405483.46000004</v>
      </c>
      <c r="D33" s="50">
        <v>21853067.02</v>
      </c>
      <c r="E33" s="50">
        <v>1581618</v>
      </c>
      <c r="F33" s="50">
        <f t="shared" ref="F33:F42" si="3">SUM(B33:E33)</f>
        <v>851023146.48000002</v>
      </c>
      <c r="G33" s="50">
        <f t="shared" si="1"/>
        <v>70918595.540000007</v>
      </c>
    </row>
    <row r="34" spans="1:7" x14ac:dyDescent="0.2">
      <c r="A34" s="44" t="s">
        <v>112</v>
      </c>
      <c r="B34" s="50">
        <v>29151741</v>
      </c>
      <c r="C34" s="50">
        <v>420718802</v>
      </c>
      <c r="D34" s="50">
        <v>26049541.710000001</v>
      </c>
      <c r="E34" s="50">
        <v>3612904</v>
      </c>
      <c r="F34" s="50">
        <f t="shared" si="3"/>
        <v>479532988.70999998</v>
      </c>
      <c r="G34" s="50">
        <f>SUM(F34/12)</f>
        <v>39961082.392499998</v>
      </c>
    </row>
    <row r="35" spans="1:7" x14ac:dyDescent="0.2">
      <c r="A35" s="44" t="s">
        <v>113</v>
      </c>
      <c r="B35" s="50">
        <v>30293007</v>
      </c>
      <c r="C35" s="50">
        <v>501602312</v>
      </c>
      <c r="D35" s="50">
        <v>22735393.390000001</v>
      </c>
      <c r="E35" s="50">
        <v>3725864</v>
      </c>
      <c r="F35" s="50">
        <f t="shared" si="3"/>
        <v>558356576.38999999</v>
      </c>
      <c r="G35" s="50">
        <f t="shared" ref="G35:G42" si="4">F35/12</f>
        <v>46529714.699166663</v>
      </c>
    </row>
    <row r="36" spans="1:7" x14ac:dyDescent="0.2">
      <c r="A36" s="77" t="s">
        <v>114</v>
      </c>
      <c r="B36" s="50">
        <v>28328115</v>
      </c>
      <c r="C36" s="50">
        <v>598011946</v>
      </c>
      <c r="D36" s="50">
        <v>16850803.66</v>
      </c>
      <c r="E36" s="50">
        <v>2921848</v>
      </c>
      <c r="F36" s="50">
        <f t="shared" si="3"/>
        <v>646112712.65999997</v>
      </c>
      <c r="G36" s="50">
        <f t="shared" si="4"/>
        <v>53842726.055</v>
      </c>
    </row>
    <row r="37" spans="1:7" x14ac:dyDescent="0.2">
      <c r="A37" s="77" t="s">
        <v>117</v>
      </c>
      <c r="B37" s="81">
        <v>17365615</v>
      </c>
      <c r="C37" s="50">
        <v>535801788.35000002</v>
      </c>
      <c r="D37" s="50">
        <v>17837245.760000002</v>
      </c>
      <c r="E37" s="50">
        <v>3539485</v>
      </c>
      <c r="F37" s="50">
        <f t="shared" si="3"/>
        <v>574544134.11000001</v>
      </c>
      <c r="G37" s="50">
        <f t="shared" si="4"/>
        <v>47878677.842500001</v>
      </c>
    </row>
    <row r="38" spans="1:7" x14ac:dyDescent="0.2">
      <c r="A38" s="77" t="s">
        <v>119</v>
      </c>
      <c r="B38" s="81">
        <v>17298584</v>
      </c>
      <c r="C38" s="82">
        <v>560690609.86000001</v>
      </c>
      <c r="D38" s="82">
        <v>14367830.33</v>
      </c>
      <c r="E38" s="50">
        <v>2272946</v>
      </c>
      <c r="F38" s="50">
        <f t="shared" si="3"/>
        <v>594629970.19000006</v>
      </c>
      <c r="G38" s="50">
        <f t="shared" si="4"/>
        <v>49552497.515833341</v>
      </c>
    </row>
    <row r="39" spans="1:7" x14ac:dyDescent="0.2">
      <c r="A39" s="77" t="s">
        <v>121</v>
      </c>
      <c r="B39" s="81">
        <v>7647344</v>
      </c>
      <c r="C39" s="50">
        <v>432915448.62</v>
      </c>
      <c r="D39" s="50">
        <v>14535051.689999999</v>
      </c>
      <c r="E39" s="50">
        <v>575241</v>
      </c>
      <c r="F39" s="50">
        <f t="shared" si="3"/>
        <v>455673085.31</v>
      </c>
      <c r="G39" s="50">
        <f t="shared" si="4"/>
        <v>37972757.109166667</v>
      </c>
    </row>
    <row r="40" spans="1:7" x14ac:dyDescent="0.2">
      <c r="A40" s="77" t="s">
        <v>122</v>
      </c>
      <c r="B40" s="81">
        <v>2052042</v>
      </c>
      <c r="C40" s="50">
        <v>210979424.09000003</v>
      </c>
      <c r="D40" s="50">
        <v>4105912.15</v>
      </c>
      <c r="E40" s="50">
        <v>982259</v>
      </c>
      <c r="F40" s="50">
        <f t="shared" si="3"/>
        <v>218119637.24000004</v>
      </c>
      <c r="G40" s="50">
        <f t="shared" si="4"/>
        <v>18176636.436666671</v>
      </c>
    </row>
    <row r="41" spans="1:7" s="12" customFormat="1" x14ac:dyDescent="0.2">
      <c r="A41" s="85" t="s">
        <v>124</v>
      </c>
      <c r="B41" s="86">
        <v>1354743</v>
      </c>
      <c r="C41" s="82">
        <v>205204152.16999999</v>
      </c>
      <c r="D41" s="82">
        <v>2664306.15</v>
      </c>
      <c r="E41" s="82">
        <v>1407837</v>
      </c>
      <c r="F41" s="82">
        <f t="shared" si="3"/>
        <v>210631038.31999999</v>
      </c>
      <c r="G41" s="82">
        <f t="shared" si="4"/>
        <v>17552586.526666667</v>
      </c>
    </row>
    <row r="42" spans="1:7" s="12" customFormat="1" x14ac:dyDescent="0.2">
      <c r="A42" s="85" t="s">
        <v>126</v>
      </c>
      <c r="B42" s="86">
        <v>4204596</v>
      </c>
      <c r="C42" s="86">
        <v>195635760.81999999</v>
      </c>
      <c r="D42" s="82">
        <v>1510549.1</v>
      </c>
      <c r="E42" s="82">
        <v>653161.81000000006</v>
      </c>
      <c r="F42" s="82">
        <f t="shared" si="3"/>
        <v>202004067.72999999</v>
      </c>
      <c r="G42" s="82">
        <f t="shared" si="4"/>
        <v>16833672.310833331</v>
      </c>
    </row>
    <row r="43" spans="1:7" s="12" customFormat="1" x14ac:dyDescent="0.2">
      <c r="A43" s="85" t="s">
        <v>143</v>
      </c>
      <c r="B43" s="86">
        <v>13580147</v>
      </c>
      <c r="C43" s="86">
        <v>220044711.69</v>
      </c>
      <c r="D43" s="82">
        <v>1394617.2799999998</v>
      </c>
      <c r="E43" s="82">
        <v>442926</v>
      </c>
      <c r="F43" s="82">
        <f t="shared" ref="F43:F47" si="5">SUM(B43:E43)</f>
        <v>235462401.97</v>
      </c>
      <c r="G43" s="82">
        <f t="shared" ref="G43:G47" si="6">F43/12</f>
        <v>19621866.830833334</v>
      </c>
    </row>
    <row r="44" spans="1:7" s="12" customFormat="1" x14ac:dyDescent="0.2">
      <c r="A44" s="85" t="s">
        <v>151</v>
      </c>
      <c r="B44" s="86">
        <v>2385673</v>
      </c>
      <c r="C44" s="86">
        <v>158625538.17000002</v>
      </c>
      <c r="D44" s="82">
        <v>4347517.3600000003</v>
      </c>
      <c r="E44" s="82">
        <v>1165853</v>
      </c>
      <c r="F44" s="82">
        <f t="shared" si="5"/>
        <v>166524581.53000003</v>
      </c>
      <c r="G44" s="82">
        <f t="shared" si="6"/>
        <v>13877048.460833335</v>
      </c>
    </row>
    <row r="45" spans="1:7" s="12" customFormat="1" x14ac:dyDescent="0.2">
      <c r="A45" s="85" t="s">
        <v>165</v>
      </c>
      <c r="B45" s="86">
        <v>4431541</v>
      </c>
      <c r="C45" s="86">
        <v>104529309.23999999</v>
      </c>
      <c r="D45" s="82">
        <v>3649698.8</v>
      </c>
      <c r="E45" s="82">
        <v>611828</v>
      </c>
      <c r="F45" s="82">
        <f t="shared" si="5"/>
        <v>113222377.03999999</v>
      </c>
      <c r="G45" s="82">
        <f t="shared" si="6"/>
        <v>9435198.086666666</v>
      </c>
    </row>
    <row r="46" spans="1:7" s="12" customFormat="1" x14ac:dyDescent="0.2">
      <c r="A46" s="93" t="s">
        <v>180</v>
      </c>
      <c r="B46" s="86">
        <v>9248410</v>
      </c>
      <c r="C46" s="86">
        <v>190982058.47999996</v>
      </c>
      <c r="D46" s="82">
        <v>5358171.6399999997</v>
      </c>
      <c r="E46" s="82">
        <v>3437361</v>
      </c>
      <c r="F46" s="82">
        <f t="shared" si="5"/>
        <v>209026001.11999995</v>
      </c>
      <c r="G46" s="82">
        <f t="shared" si="6"/>
        <v>17418833.426666662</v>
      </c>
    </row>
    <row r="47" spans="1:7" s="12" customFormat="1" x14ac:dyDescent="0.2">
      <c r="A47" s="93" t="s">
        <v>181</v>
      </c>
      <c r="B47" s="86">
        <f>(10484769/10)*12</f>
        <v>12581722.800000001</v>
      </c>
      <c r="C47" s="86">
        <f>(256284549.4/10)*12</f>
        <v>307541459.28000003</v>
      </c>
      <c r="D47" s="82">
        <f>(1572608.97/10)*12</f>
        <v>1887130.764</v>
      </c>
      <c r="E47" s="82">
        <f>(1745043/10)*12</f>
        <v>2094051.5999999999</v>
      </c>
      <c r="F47" s="82">
        <f t="shared" si="5"/>
        <v>324104364.44400007</v>
      </c>
      <c r="G47" s="82">
        <f t="shared" si="6"/>
        <v>27008697.037000004</v>
      </c>
    </row>
    <row r="48" spans="1:7" s="12" customFormat="1" x14ac:dyDescent="0.2">
      <c r="A48" s="85"/>
      <c r="B48" s="86"/>
      <c r="C48" s="86"/>
      <c r="D48" s="82"/>
      <c r="E48" s="82"/>
      <c r="F48" s="82"/>
      <c r="G48" s="82"/>
    </row>
    <row r="49" spans="1:7" x14ac:dyDescent="0.2">
      <c r="A49" s="44"/>
      <c r="B49" s="50"/>
      <c r="C49" s="50"/>
      <c r="D49" s="50"/>
      <c r="E49" s="50"/>
      <c r="F49" s="50"/>
      <c r="G49" s="50"/>
    </row>
    <row r="50" spans="1:7" x14ac:dyDescent="0.2">
      <c r="A50" s="44"/>
      <c r="B50" s="50">
        <f>SUM(B5:B49)</f>
        <v>1553416506.0699999</v>
      </c>
      <c r="C50" s="50">
        <f>SUM(C5:C49)</f>
        <v>14930630779.286001</v>
      </c>
      <c r="D50" s="50">
        <f>SUM(D5:D49)</f>
        <v>678351792.09399998</v>
      </c>
      <c r="E50" s="50">
        <f>SUM(E5:E49)</f>
        <v>191041836.43000001</v>
      </c>
      <c r="F50" s="50">
        <f>SUM(F5:F49)</f>
        <v>17353440913.880001</v>
      </c>
      <c r="G50" s="50"/>
    </row>
    <row r="52" spans="1:7" x14ac:dyDescent="0.2">
      <c r="A52" s="46" t="s">
        <v>54</v>
      </c>
      <c r="B52" s="31">
        <f>B50/F50</f>
        <v>8.9516339369186029E-2</v>
      </c>
      <c r="C52" s="31">
        <f>C50/F50</f>
        <v>0.86038445362981952</v>
      </c>
      <c r="D52" s="31">
        <f>D50/F50</f>
        <v>3.9090333465302905E-2</v>
      </c>
      <c r="E52" s="31">
        <f>E50/F50</f>
        <v>1.100887353569152E-2</v>
      </c>
      <c r="F52" s="75"/>
    </row>
    <row r="53" spans="1:7" x14ac:dyDescent="0.2">
      <c r="A53" s="46"/>
      <c r="B53" s="31"/>
      <c r="C53" s="31"/>
      <c r="D53" s="31"/>
      <c r="E53" s="31"/>
    </row>
    <row r="54" spans="1:7" x14ac:dyDescent="0.2">
      <c r="A54" s="79"/>
      <c r="B54" s="50"/>
      <c r="C54" s="50"/>
      <c r="D54" s="50"/>
      <c r="E54" s="50"/>
      <c r="F54" s="50"/>
      <c r="G54" s="45"/>
    </row>
    <row r="55" spans="1:7" x14ac:dyDescent="0.2">
      <c r="A55" s="44"/>
      <c r="B55" s="50"/>
      <c r="C55" s="50"/>
      <c r="D55" s="50"/>
      <c r="E55" s="50"/>
      <c r="F55" s="50"/>
      <c r="G55" s="45"/>
    </row>
    <row r="56" spans="1:7" x14ac:dyDescent="0.2">
      <c r="A56" s="44"/>
      <c r="B56" s="50"/>
      <c r="C56" s="50"/>
      <c r="D56" s="50"/>
      <c r="E56" s="52"/>
      <c r="F56" s="50"/>
    </row>
    <row r="57" spans="1:7" x14ac:dyDescent="0.2">
      <c r="A57" s="44"/>
      <c r="B57" s="50"/>
      <c r="C57" s="50"/>
      <c r="D57" s="50"/>
      <c r="E57" s="50"/>
      <c r="F57" s="50"/>
    </row>
    <row r="58" spans="1:7" x14ac:dyDescent="0.2">
      <c r="A58" s="44"/>
      <c r="B58" s="50"/>
      <c r="C58" s="50"/>
      <c r="D58" s="50"/>
      <c r="E58" s="50"/>
      <c r="F58" s="50"/>
    </row>
    <row r="59" spans="1:7" x14ac:dyDescent="0.2">
      <c r="A59" s="44"/>
      <c r="B59" s="51"/>
      <c r="C59" s="51"/>
      <c r="D59" s="51"/>
      <c r="E59" s="51"/>
      <c r="F59" s="51"/>
    </row>
    <row r="60" spans="1:7" x14ac:dyDescent="0.2">
      <c r="B60" s="51"/>
      <c r="C60" s="51"/>
      <c r="D60" s="51"/>
      <c r="E60" s="51"/>
      <c r="F60" s="51"/>
    </row>
  </sheetData>
  <phoneticPr fontId="4" type="noConversion"/>
  <pageMargins left="0.75" right="0.75" top="1" bottom="1" header="0.5" footer="0.5"/>
  <pageSetup scale="65" orientation="landscape" r:id="rId1"/>
  <headerFooter alignWithMargins="0">
    <oddFooter>&amp;LSource:  SONRIS Revenue Statements&amp;C2&amp;R&amp;"Arial,Italic"As of April 2023 Close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C000"/>
    <pageSetUpPr fitToPage="1"/>
  </sheetPr>
  <dimension ref="A1:B56"/>
  <sheetViews>
    <sheetView topLeftCell="A4" zoomScaleNormal="100" workbookViewId="0">
      <selection activeCell="B50" sqref="B50"/>
    </sheetView>
  </sheetViews>
  <sheetFormatPr defaultRowHeight="12.75" x14ac:dyDescent="0.2"/>
  <cols>
    <col min="1" max="1" width="18.42578125" customWidth="1"/>
    <col min="2" max="2" width="16.28515625" style="51" customWidth="1"/>
  </cols>
  <sheetData>
    <row r="1" spans="1:2" ht="15.75" x14ac:dyDescent="0.25">
      <c r="A1" s="28" t="s">
        <v>106</v>
      </c>
    </row>
    <row r="3" spans="1:2" x14ac:dyDescent="0.2">
      <c r="B3" s="66" t="s">
        <v>101</v>
      </c>
    </row>
    <row r="4" spans="1:2" ht="15.75" x14ac:dyDescent="0.25">
      <c r="A4" s="42"/>
    </row>
    <row r="5" spans="1:2" x14ac:dyDescent="0.2">
      <c r="A5" s="43" t="s">
        <v>83</v>
      </c>
      <c r="B5" s="51">
        <v>8781026.1411849279</v>
      </c>
    </row>
    <row r="6" spans="1:2" x14ac:dyDescent="0.2">
      <c r="A6" s="43" t="s">
        <v>84</v>
      </c>
      <c r="B6" s="51">
        <v>8558474.4219376463</v>
      </c>
    </row>
    <row r="7" spans="1:2" x14ac:dyDescent="0.2">
      <c r="A7" s="43" t="s">
        <v>85</v>
      </c>
      <c r="B7" s="51">
        <v>8730682.0309716836</v>
      </c>
    </row>
    <row r="8" spans="1:2" x14ac:dyDescent="0.2">
      <c r="A8" s="43" t="s">
        <v>86</v>
      </c>
      <c r="B8" s="51">
        <v>8824976.1607175618</v>
      </c>
    </row>
    <row r="9" spans="1:2" x14ac:dyDescent="0.2">
      <c r="A9" s="43" t="s">
        <v>87</v>
      </c>
      <c r="B9" s="51">
        <v>8377005.645419091</v>
      </c>
    </row>
    <row r="10" spans="1:2" x14ac:dyDescent="0.2">
      <c r="A10" s="43" t="s">
        <v>88</v>
      </c>
      <c r="B10" s="51">
        <v>7882985.113042146</v>
      </c>
    </row>
    <row r="11" spans="1:2" x14ac:dyDescent="0.2">
      <c r="A11" s="43" t="s">
        <v>89</v>
      </c>
      <c r="B11" s="51">
        <v>7423374.4019367136</v>
      </c>
    </row>
    <row r="12" spans="1:2" x14ac:dyDescent="0.2">
      <c r="A12" s="43" t="s">
        <v>90</v>
      </c>
      <c r="B12" s="51">
        <v>6925936.5634457339</v>
      </c>
    </row>
    <row r="13" spans="1:2" x14ac:dyDescent="0.2">
      <c r="A13" s="43" t="s">
        <v>72</v>
      </c>
      <c r="B13" s="51">
        <v>7131084.331709899</v>
      </c>
    </row>
    <row r="14" spans="1:2" x14ac:dyDescent="0.2">
      <c r="A14" s="43" t="s">
        <v>73</v>
      </c>
      <c r="B14" s="51">
        <v>7112144.0488933073</v>
      </c>
    </row>
    <row r="15" spans="1:2" x14ac:dyDescent="0.2">
      <c r="A15" s="43" t="s">
        <v>74</v>
      </c>
      <c r="B15" s="51">
        <v>6782359.2097106185</v>
      </c>
    </row>
    <row r="16" spans="1:2" x14ac:dyDescent="0.2">
      <c r="A16" s="43" t="s">
        <v>75</v>
      </c>
      <c r="B16" s="51">
        <v>6621211.5727085434</v>
      </c>
    </row>
    <row r="17" spans="1:2" x14ac:dyDescent="0.2">
      <c r="A17" s="43" t="s">
        <v>76</v>
      </c>
      <c r="B17" s="51">
        <v>6309035.978864219</v>
      </c>
    </row>
    <row r="18" spans="1:2" x14ac:dyDescent="0.2">
      <c r="A18" s="43" t="s">
        <v>77</v>
      </c>
      <c r="B18" s="51">
        <v>6418022.8556332234</v>
      </c>
    </row>
    <row r="19" spans="1:2" x14ac:dyDescent="0.2">
      <c r="A19" s="43" t="s">
        <v>78</v>
      </c>
      <c r="B19" s="51">
        <v>6653990.0527916662</v>
      </c>
    </row>
    <row r="20" spans="1:2" x14ac:dyDescent="0.2">
      <c r="A20" s="44" t="s">
        <v>64</v>
      </c>
      <c r="B20" s="51">
        <v>6561423.5097443676</v>
      </c>
    </row>
    <row r="21" spans="1:2" x14ac:dyDescent="0.2">
      <c r="A21" s="44" t="s">
        <v>65</v>
      </c>
      <c r="B21" s="51">
        <v>6485580.5344475303</v>
      </c>
    </row>
    <row r="22" spans="1:2" x14ac:dyDescent="0.2">
      <c r="A22" s="44" t="s">
        <v>66</v>
      </c>
      <c r="B22" s="51">
        <v>6264809.8164494829</v>
      </c>
    </row>
    <row r="23" spans="1:2" x14ac:dyDescent="0.2">
      <c r="A23" s="44" t="s">
        <v>67</v>
      </c>
      <c r="B23" s="51">
        <v>7073882.505012962</v>
      </c>
    </row>
    <row r="24" spans="1:2" x14ac:dyDescent="0.2">
      <c r="A24" s="44" t="s">
        <v>68</v>
      </c>
      <c r="B24" s="51">
        <v>5670119.6093260916</v>
      </c>
    </row>
    <row r="25" spans="1:2" x14ac:dyDescent="0.2">
      <c r="A25" s="44" t="s">
        <v>69</v>
      </c>
      <c r="B25" s="51">
        <v>4747874.577319243</v>
      </c>
    </row>
    <row r="26" spans="1:2" x14ac:dyDescent="0.2">
      <c r="A26" s="44" t="s">
        <v>70</v>
      </c>
      <c r="B26" s="51">
        <v>4790574.2462347019</v>
      </c>
    </row>
    <row r="27" spans="1:2" x14ac:dyDescent="0.2">
      <c r="A27" s="44" t="s">
        <v>71</v>
      </c>
      <c r="B27" s="51">
        <v>4065743.9443958541</v>
      </c>
    </row>
    <row r="28" spans="1:2" x14ac:dyDescent="0.2">
      <c r="A28" s="44" t="s">
        <v>80</v>
      </c>
      <c r="B28" s="51">
        <v>2766634.6752477516</v>
      </c>
    </row>
    <row r="29" spans="1:2" x14ac:dyDescent="0.2">
      <c r="A29" s="44" t="s">
        <v>105</v>
      </c>
      <c r="B29" s="51">
        <f>SUM('Disposition Month'!G60:G71)</f>
        <v>4291643.8739377279</v>
      </c>
    </row>
    <row r="30" spans="1:2" x14ac:dyDescent="0.2">
      <c r="A30" s="44" t="s">
        <v>110</v>
      </c>
      <c r="B30" s="51">
        <f>SUM('Disposition Month'!G72:G83)</f>
        <v>4657678.4031960228</v>
      </c>
    </row>
    <row r="31" spans="1:2" x14ac:dyDescent="0.2">
      <c r="A31" s="44" t="s">
        <v>111</v>
      </c>
      <c r="B31" s="51">
        <f>SUM('Disposition Month'!G84:G95)</f>
        <v>3948092.360134196</v>
      </c>
    </row>
    <row r="32" spans="1:2" x14ac:dyDescent="0.2">
      <c r="A32" s="44" t="s">
        <v>112</v>
      </c>
      <c r="B32" s="51">
        <f>SUM('Disposition Month'!G96:G107)</f>
        <v>3997797.6228501797</v>
      </c>
    </row>
    <row r="33" spans="1:2" x14ac:dyDescent="0.2">
      <c r="A33" s="77" t="s">
        <v>113</v>
      </c>
      <c r="B33" s="51">
        <f>SUM('Disposition Month'!G108:G119)</f>
        <v>3909954.2236160384</v>
      </c>
    </row>
    <row r="34" spans="1:2" x14ac:dyDescent="0.2">
      <c r="A34" s="77" t="s">
        <v>116</v>
      </c>
      <c r="B34" s="51">
        <f>SUM('Disposition Month'!G120:G131)</f>
        <v>3971829.0966104185</v>
      </c>
    </row>
    <row r="35" spans="1:2" x14ac:dyDescent="0.2">
      <c r="A35" s="77" t="s">
        <v>118</v>
      </c>
      <c r="B35" s="51">
        <f>SUM('Disposition Month'!G132:G143)</f>
        <v>3936345.796850516</v>
      </c>
    </row>
    <row r="36" spans="1:2" x14ac:dyDescent="0.2">
      <c r="A36" s="77" t="s">
        <v>120</v>
      </c>
      <c r="B36" s="51">
        <f>SUM('Disposition Month'!G144:G155)</f>
        <v>3901946.9768204517</v>
      </c>
    </row>
    <row r="37" spans="1:2" x14ac:dyDescent="0.2">
      <c r="A37" s="77" t="s">
        <v>121</v>
      </c>
      <c r="B37" s="51">
        <f>SUM('Disposition Month'!G156:G167)</f>
        <v>3683982.0385971554</v>
      </c>
    </row>
    <row r="38" spans="1:2" x14ac:dyDescent="0.2">
      <c r="A38" s="77" t="s">
        <v>122</v>
      </c>
      <c r="B38" s="51">
        <f>SUM('Disposition Month'!G168:G179)</f>
        <v>3217265.7163276388</v>
      </c>
    </row>
    <row r="39" spans="1:2" x14ac:dyDescent="0.2">
      <c r="A39" s="77" t="s">
        <v>125</v>
      </c>
      <c r="B39" s="83">
        <f>SUM('Disposition Month'!G180:G191)</f>
        <v>2707846.0817636354</v>
      </c>
    </row>
    <row r="40" spans="1:2" x14ac:dyDescent="0.2">
      <c r="A40" s="77" t="s">
        <v>130</v>
      </c>
      <c r="B40" s="83">
        <f>SUM('Disposition Month'!G192:G203)</f>
        <v>2451229.6411647568</v>
      </c>
    </row>
    <row r="41" spans="1:2" x14ac:dyDescent="0.2">
      <c r="A41" s="77" t="s">
        <v>143</v>
      </c>
      <c r="B41" s="83">
        <f>SUM('Disposition Month'!G204:G215)</f>
        <v>2503024.088233755</v>
      </c>
    </row>
    <row r="42" spans="1:2" x14ac:dyDescent="0.2">
      <c r="A42" s="77" t="s">
        <v>151</v>
      </c>
      <c r="B42" s="83">
        <f>SUM('Disposition Month'!G216:G227)</f>
        <v>2203128.3044754132</v>
      </c>
    </row>
    <row r="43" spans="1:2" x14ac:dyDescent="0.2">
      <c r="A43" s="77" t="s">
        <v>165</v>
      </c>
      <c r="B43" s="83">
        <f>SUM('Disposition Month'!G228:G239)</f>
        <v>1610387.5469317022</v>
      </c>
    </row>
    <row r="44" spans="1:2" x14ac:dyDescent="0.2">
      <c r="A44" s="77" t="s">
        <v>187</v>
      </c>
      <c r="B44" s="83">
        <f>SUM('Disposition Month'!G240:G251)</f>
        <v>1503158.037308973</v>
      </c>
    </row>
    <row r="45" spans="1:2" x14ac:dyDescent="0.2">
      <c r="A45" s="77" t="s">
        <v>181</v>
      </c>
      <c r="B45" s="83">
        <f>(SUM('Disposition Month'!G252:G258)/7)*12</f>
        <v>1710063.3007666427</v>
      </c>
    </row>
    <row r="46" spans="1:2" x14ac:dyDescent="0.2">
      <c r="A46" s="77"/>
    </row>
    <row r="47" spans="1:2" x14ac:dyDescent="0.2">
      <c r="A47" s="44"/>
      <c r="B47" s="51">
        <f>SUM(B5:B46)</f>
        <v>215164325.05673021</v>
      </c>
    </row>
    <row r="49" spans="1:2" x14ac:dyDescent="0.2">
      <c r="A49" s="46" t="s">
        <v>54</v>
      </c>
      <c r="B49" s="47">
        <f>B45/B47</f>
        <v>7.9477083401989033E-3</v>
      </c>
    </row>
    <row r="50" spans="1:2" x14ac:dyDescent="0.2">
      <c r="A50" s="46"/>
      <c r="B50" s="67"/>
    </row>
    <row r="51" spans="1:2" x14ac:dyDescent="0.2">
      <c r="A51" s="72"/>
    </row>
    <row r="52" spans="1:2" x14ac:dyDescent="0.2">
      <c r="A52" s="44"/>
    </row>
    <row r="53" spans="1:2" x14ac:dyDescent="0.2">
      <c r="A53" s="44"/>
    </row>
    <row r="54" spans="1:2" x14ac:dyDescent="0.2">
      <c r="A54" s="44"/>
    </row>
    <row r="55" spans="1:2" x14ac:dyDescent="0.2">
      <c r="A55" s="44"/>
    </row>
    <row r="56" spans="1:2" x14ac:dyDescent="0.2">
      <c r="A56" s="44"/>
    </row>
  </sheetData>
  <phoneticPr fontId="4" type="noConversion"/>
  <pageMargins left="0.75" right="0.75" top="1" bottom="1" header="0.5" footer="0.5"/>
  <pageSetup scale="95" orientation="portrait" r:id="rId1"/>
  <headerFooter alignWithMargins="0">
    <oddFooter>&amp;LSource:  SONRIS Revenue Statements&amp;C4&amp;R&amp;"Arial,Italic"As of April 2023 Close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C000"/>
    <pageSetUpPr fitToPage="1"/>
  </sheetPr>
  <dimension ref="A1:B56"/>
  <sheetViews>
    <sheetView topLeftCell="A4" workbookViewId="0">
      <selection activeCell="B50" sqref="B50"/>
    </sheetView>
  </sheetViews>
  <sheetFormatPr defaultRowHeight="12.75" x14ac:dyDescent="0.2"/>
  <cols>
    <col min="1" max="1" width="18.42578125" customWidth="1"/>
    <col min="2" max="2" width="16.28515625" style="51" customWidth="1"/>
  </cols>
  <sheetData>
    <row r="1" spans="1:2" ht="15.75" x14ac:dyDescent="0.25">
      <c r="A1" s="28" t="s">
        <v>107</v>
      </c>
    </row>
    <row r="3" spans="1:2" x14ac:dyDescent="0.2">
      <c r="B3" s="66" t="s">
        <v>108</v>
      </c>
    </row>
    <row r="4" spans="1:2" ht="15.75" x14ac:dyDescent="0.25">
      <c r="A4" s="42"/>
    </row>
    <row r="5" spans="1:2" x14ac:dyDescent="0.2">
      <c r="A5" s="43" t="s">
        <v>83</v>
      </c>
      <c r="B5" s="51">
        <v>94125368.049220204</v>
      </c>
    </row>
    <row r="6" spans="1:2" x14ac:dyDescent="0.2">
      <c r="A6" s="43" t="s">
        <v>84</v>
      </c>
      <c r="B6" s="51">
        <v>89454160.399017006</v>
      </c>
    </row>
    <row r="7" spans="1:2" x14ac:dyDescent="0.2">
      <c r="A7" s="43" t="s">
        <v>85</v>
      </c>
      <c r="B7" s="51">
        <v>84301670.208970711</v>
      </c>
    </row>
    <row r="8" spans="1:2" x14ac:dyDescent="0.2">
      <c r="A8" s="43" t="s">
        <v>86</v>
      </c>
      <c r="B8" s="51">
        <v>79934039.766110703</v>
      </c>
    </row>
    <row r="9" spans="1:2" x14ac:dyDescent="0.2">
      <c r="A9" s="43" t="s">
        <v>87</v>
      </c>
      <c r="B9" s="51">
        <v>78234139.073201001</v>
      </c>
    </row>
    <row r="10" spans="1:2" x14ac:dyDescent="0.2">
      <c r="A10" s="43" t="s">
        <v>88</v>
      </c>
      <c r="B10" s="51">
        <v>73532728.571674287</v>
      </c>
    </row>
    <row r="11" spans="1:2" x14ac:dyDescent="0.2">
      <c r="A11" s="43" t="s">
        <v>89</v>
      </c>
      <c r="B11" s="51">
        <v>67566287.572154894</v>
      </c>
    </row>
    <row r="12" spans="1:2" x14ac:dyDescent="0.2">
      <c r="A12" s="43" t="s">
        <v>90</v>
      </c>
      <c r="B12" s="51">
        <v>68771994.91115737</v>
      </c>
    </row>
    <row r="13" spans="1:2" x14ac:dyDescent="0.2">
      <c r="A13" s="43" t="s">
        <v>72</v>
      </c>
      <c r="B13" s="51">
        <v>63785078.195783503</v>
      </c>
    </row>
    <row r="14" spans="1:2" x14ac:dyDescent="0.2">
      <c r="A14" s="43" t="s">
        <v>73</v>
      </c>
      <c r="B14" s="51">
        <v>59265714.829273686</v>
      </c>
    </row>
    <row r="15" spans="1:2" x14ac:dyDescent="0.2">
      <c r="A15" s="43" t="s">
        <v>74</v>
      </c>
      <c r="B15" s="51">
        <v>59631387.290360801</v>
      </c>
    </row>
    <row r="16" spans="1:2" x14ac:dyDescent="0.2">
      <c r="A16" s="43" t="s">
        <v>75</v>
      </c>
      <c r="B16" s="51">
        <v>55353140.649499409</v>
      </c>
    </row>
    <row r="17" spans="1:2" x14ac:dyDescent="0.2">
      <c r="A17" s="43" t="s">
        <v>76</v>
      </c>
      <c r="B17" s="51">
        <v>54136350.236402936</v>
      </c>
    </row>
    <row r="18" spans="1:2" x14ac:dyDescent="0.2">
      <c r="A18" s="43" t="s">
        <v>77</v>
      </c>
      <c r="B18" s="51">
        <v>54136350.236402936</v>
      </c>
    </row>
    <row r="19" spans="1:2" x14ac:dyDescent="0.2">
      <c r="A19" s="43" t="s">
        <v>78</v>
      </c>
      <c r="B19" s="51">
        <v>60755685.050368488</v>
      </c>
    </row>
    <row r="20" spans="1:2" x14ac:dyDescent="0.2">
      <c r="A20" s="44" t="s">
        <v>64</v>
      </c>
      <c r="B20" s="51">
        <v>61613141.409440704</v>
      </c>
    </row>
    <row r="21" spans="1:2" x14ac:dyDescent="0.2">
      <c r="A21" s="44" t="s">
        <v>65</v>
      </c>
      <c r="B21" s="51">
        <v>51729193.636401743</v>
      </c>
    </row>
    <row r="22" spans="1:2" x14ac:dyDescent="0.2">
      <c r="A22" s="44" t="s">
        <v>66</v>
      </c>
      <c r="B22" s="51">
        <v>55650029.654673278</v>
      </c>
    </row>
    <row r="23" spans="1:2" x14ac:dyDescent="0.2">
      <c r="A23" s="44" t="s">
        <v>67</v>
      </c>
      <c r="B23" s="51">
        <v>62648530.875703655</v>
      </c>
    </row>
    <row r="24" spans="1:2" x14ac:dyDescent="0.2">
      <c r="A24" s="44" t="s">
        <v>68</v>
      </c>
      <c r="B24" s="51">
        <v>59989148.046703212</v>
      </c>
    </row>
    <row r="25" spans="1:2" x14ac:dyDescent="0.2">
      <c r="A25" s="44" t="s">
        <v>69</v>
      </c>
      <c r="B25" s="51">
        <v>53028702.280907445</v>
      </c>
    </row>
    <row r="26" spans="1:2" x14ac:dyDescent="0.2">
      <c r="A26" s="44" t="s">
        <v>70</v>
      </c>
      <c r="B26" s="51">
        <v>48754276.283570468</v>
      </c>
    </row>
    <row r="27" spans="1:2" x14ac:dyDescent="0.2">
      <c r="A27" s="44" t="s">
        <v>71</v>
      </c>
      <c r="B27" s="51">
        <v>42369541.040762708</v>
      </c>
    </row>
    <row r="28" spans="1:2" x14ac:dyDescent="0.2">
      <c r="A28" s="44" t="s">
        <v>80</v>
      </c>
      <c r="B28" s="51">
        <v>33179715.252785228</v>
      </c>
    </row>
    <row r="29" spans="1:2" x14ac:dyDescent="0.2">
      <c r="A29" s="44" t="s">
        <v>105</v>
      </c>
      <c r="B29" s="51">
        <f>SUM('Disposition Month'!G296:G307)</f>
        <v>43470928.134891309</v>
      </c>
    </row>
    <row r="30" spans="1:2" x14ac:dyDescent="0.2">
      <c r="A30" s="44" t="s">
        <v>110</v>
      </c>
      <c r="B30" s="51">
        <f>SUM('Disposition Month'!G308:G319)</f>
        <v>44928253.862737805</v>
      </c>
    </row>
    <row r="31" spans="1:2" x14ac:dyDescent="0.2">
      <c r="A31" s="44" t="s">
        <v>111</v>
      </c>
      <c r="B31" s="51">
        <f>SUM('Disposition Month'!G320:G331)</f>
        <v>42165658.055484265</v>
      </c>
    </row>
    <row r="32" spans="1:2" x14ac:dyDescent="0.2">
      <c r="A32" s="44" t="s">
        <v>112</v>
      </c>
      <c r="B32" s="51">
        <f>SUM('Disposition Month'!G332:G343)</f>
        <v>38444906.867455468</v>
      </c>
    </row>
    <row r="33" spans="1:2" x14ac:dyDescent="0.2">
      <c r="A33" s="77" t="s">
        <v>113</v>
      </c>
      <c r="B33" s="51">
        <f>SUM('Disposition Month'!G344:G355)</f>
        <v>40420636.856565244</v>
      </c>
    </row>
    <row r="34" spans="1:2" x14ac:dyDescent="0.2">
      <c r="A34" s="77" t="s">
        <v>116</v>
      </c>
      <c r="B34" s="51">
        <f>SUM('Disposition Month'!G356:G367)</f>
        <v>42700740.711666331</v>
      </c>
    </row>
    <row r="35" spans="1:2" x14ac:dyDescent="0.2">
      <c r="A35" s="77" t="s">
        <v>117</v>
      </c>
      <c r="B35" s="51">
        <f>SUM('Disposition Month'!G368:G379)</f>
        <v>45282939.706044875</v>
      </c>
    </row>
    <row r="36" spans="1:2" x14ac:dyDescent="0.2">
      <c r="A36" s="77" t="s">
        <v>119</v>
      </c>
      <c r="B36" s="51">
        <f>SUM('Disposition Month'!G380:G391)</f>
        <v>41097430.265709013</v>
      </c>
    </row>
    <row r="37" spans="1:2" x14ac:dyDescent="0.2">
      <c r="A37" s="77" t="s">
        <v>121</v>
      </c>
      <c r="B37" s="51">
        <f>SUM('Disposition Month'!G392:G403)</f>
        <v>38310630.958909631</v>
      </c>
    </row>
    <row r="38" spans="1:2" x14ac:dyDescent="0.2">
      <c r="A38" s="77" t="s">
        <v>123</v>
      </c>
      <c r="B38" s="51">
        <f>SUM('Disposition Month'!G404:G415)</f>
        <v>31746959.174913179</v>
      </c>
    </row>
    <row r="39" spans="1:2" x14ac:dyDescent="0.2">
      <c r="A39" s="77" t="s">
        <v>124</v>
      </c>
      <c r="B39" s="51">
        <f>SUM('Disposition Month'!G416:G427)</f>
        <v>25124731.997685101</v>
      </c>
    </row>
    <row r="40" spans="1:2" x14ac:dyDescent="0.2">
      <c r="A40" s="77" t="s">
        <v>130</v>
      </c>
      <c r="B40" s="51">
        <f>SUM('Disposition Month'!G428:G439)</f>
        <v>20887698.967469852</v>
      </c>
    </row>
    <row r="41" spans="1:2" x14ac:dyDescent="0.2">
      <c r="A41" s="77" t="s">
        <v>143</v>
      </c>
      <c r="B41" s="51">
        <f>SUM('Disposition Month'!G434:G445)</f>
        <v>20624871.658922873</v>
      </c>
    </row>
    <row r="42" spans="1:2" x14ac:dyDescent="0.2">
      <c r="A42" s="77" t="s">
        <v>151</v>
      </c>
      <c r="B42" s="83">
        <f>SUM('Disposition Month'!G452:G463)</f>
        <v>23614576.08744102</v>
      </c>
    </row>
    <row r="43" spans="1:2" x14ac:dyDescent="0.2">
      <c r="A43" s="77" t="s">
        <v>165</v>
      </c>
      <c r="B43" s="83">
        <f>SUM('Disposition Month'!G464:G475)</f>
        <v>22308549.737282109</v>
      </c>
    </row>
    <row r="44" spans="1:2" x14ac:dyDescent="0.2">
      <c r="A44" s="77" t="s">
        <v>187</v>
      </c>
      <c r="B44" s="83">
        <f>SUM('Disposition Month'!G476:G487)</f>
        <v>31399697.044268645</v>
      </c>
    </row>
    <row r="45" spans="1:2" x14ac:dyDescent="0.2">
      <c r="A45" s="77" t="s">
        <v>181</v>
      </c>
      <c r="B45" s="83">
        <f>(SUM('Disposition Month'!G488:G494)/7)*12</f>
        <v>34537171.01619266</v>
      </c>
    </row>
    <row r="46" spans="1:2" x14ac:dyDescent="0.2">
      <c r="A46" s="77"/>
    </row>
    <row r="47" spans="1:2" x14ac:dyDescent="0.2">
      <c r="A47" s="44"/>
      <c r="B47" s="51">
        <f>SUM(B5:B46)</f>
        <v>2099012754.6241856</v>
      </c>
    </row>
    <row r="49" spans="1:2" x14ac:dyDescent="0.2">
      <c r="A49" s="46" t="s">
        <v>54</v>
      </c>
      <c r="B49" s="47">
        <f>B45/B47</f>
        <v>1.6454007218444137E-2</v>
      </c>
    </row>
    <row r="50" spans="1:2" x14ac:dyDescent="0.2">
      <c r="A50" s="46"/>
      <c r="B50" s="67"/>
    </row>
    <row r="51" spans="1:2" x14ac:dyDescent="0.2">
      <c r="A51" s="44"/>
    </row>
    <row r="52" spans="1:2" x14ac:dyDescent="0.2">
      <c r="A52" s="44"/>
    </row>
    <row r="53" spans="1:2" x14ac:dyDescent="0.2">
      <c r="A53" s="44"/>
    </row>
    <row r="54" spans="1:2" x14ac:dyDescent="0.2">
      <c r="A54" s="44"/>
    </row>
    <row r="55" spans="1:2" x14ac:dyDescent="0.2">
      <c r="A55" s="44"/>
    </row>
    <row r="56" spans="1:2" x14ac:dyDescent="0.2">
      <c r="A56" s="44"/>
    </row>
  </sheetData>
  <phoneticPr fontId="4" type="noConversion"/>
  <pageMargins left="0.75" right="0.75" top="1" bottom="1" header="0.5" footer="0.5"/>
  <pageSetup orientation="portrait" r:id="rId1"/>
  <headerFooter alignWithMargins="0">
    <oddFooter>&amp;C6&amp;R&amp;"Arial,Italic"As of April 2023 Close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C000"/>
  </sheetPr>
  <dimension ref="A1:E33"/>
  <sheetViews>
    <sheetView workbookViewId="0">
      <selection activeCell="D20" sqref="D20"/>
    </sheetView>
  </sheetViews>
  <sheetFormatPr defaultRowHeight="12.75" x14ac:dyDescent="0.2"/>
  <cols>
    <col min="1" max="1" width="15.5703125" bestFit="1" customWidth="1"/>
    <col min="2" max="3" width="16" bestFit="1" customWidth="1"/>
    <col min="4" max="4" width="15.140625" customWidth="1"/>
    <col min="5" max="5" width="16" bestFit="1" customWidth="1"/>
    <col min="6" max="6" width="7.42578125" bestFit="1" customWidth="1"/>
    <col min="7" max="7" width="14.85546875" bestFit="1" customWidth="1"/>
    <col min="8" max="8" width="15.140625" bestFit="1" customWidth="1"/>
    <col min="9" max="9" width="13.28515625" bestFit="1" customWidth="1"/>
    <col min="10" max="10" width="13.42578125" bestFit="1" customWidth="1"/>
    <col min="14" max="25" width="14" bestFit="1" customWidth="1"/>
  </cols>
  <sheetData>
    <row r="1" spans="1:5" ht="18" x14ac:dyDescent="0.25">
      <c r="A1" s="29" t="s">
        <v>63</v>
      </c>
    </row>
    <row r="4" spans="1:5" x14ac:dyDescent="0.2">
      <c r="A4" s="13" t="s">
        <v>53</v>
      </c>
      <c r="B4" s="5" t="s">
        <v>0</v>
      </c>
      <c r="C4" s="5" t="s">
        <v>1</v>
      </c>
      <c r="D4" s="5" t="s">
        <v>2</v>
      </c>
      <c r="E4" s="5" t="s">
        <v>7</v>
      </c>
    </row>
    <row r="5" spans="1:5" x14ac:dyDescent="0.2">
      <c r="A5" s="1">
        <v>44562</v>
      </c>
      <c r="B5" s="34">
        <v>9008524.2300000004</v>
      </c>
      <c r="C5" s="34">
        <v>7501311.6600000001</v>
      </c>
      <c r="D5" s="34">
        <v>609753.64</v>
      </c>
      <c r="E5" s="34">
        <f t="shared" ref="E5:E13" si="0">SUM(B5:D5)</f>
        <v>17119589.530000001</v>
      </c>
    </row>
    <row r="6" spans="1:5" x14ac:dyDescent="0.2">
      <c r="A6" s="1">
        <v>44593</v>
      </c>
      <c r="B6" s="34">
        <v>9183346.0600000005</v>
      </c>
      <c r="C6" s="34">
        <v>8433379.3699999992</v>
      </c>
      <c r="D6" s="34">
        <v>585055.65</v>
      </c>
      <c r="E6" s="34">
        <f t="shared" si="0"/>
        <v>18201781.079999998</v>
      </c>
    </row>
    <row r="7" spans="1:5" x14ac:dyDescent="0.2">
      <c r="A7" s="1">
        <v>44621</v>
      </c>
      <c r="B7" s="34">
        <v>12643932.92</v>
      </c>
      <c r="C7" s="34">
        <v>8222084.5199999996</v>
      </c>
      <c r="D7" s="34">
        <v>918089.57</v>
      </c>
      <c r="E7" s="34">
        <f t="shared" si="0"/>
        <v>21784107.009999998</v>
      </c>
    </row>
    <row r="8" spans="1:5" x14ac:dyDescent="0.2">
      <c r="A8" s="1">
        <v>44652</v>
      </c>
      <c r="B8" s="34">
        <v>13500149.1</v>
      </c>
      <c r="C8" s="34">
        <v>10243940.18</v>
      </c>
      <c r="D8" s="34">
        <v>738342.19</v>
      </c>
      <c r="E8" s="34">
        <f t="shared" si="0"/>
        <v>24482431.470000003</v>
      </c>
    </row>
    <row r="9" spans="1:5" x14ac:dyDescent="0.2">
      <c r="A9" s="1">
        <v>44682</v>
      </c>
      <c r="B9" s="34">
        <v>14491565.58</v>
      </c>
      <c r="C9" s="34">
        <v>13651013.93</v>
      </c>
      <c r="D9" s="34">
        <v>726892.76</v>
      </c>
      <c r="E9" s="34">
        <f t="shared" si="0"/>
        <v>28869472.27</v>
      </c>
    </row>
    <row r="10" spans="1:5" x14ac:dyDescent="0.2">
      <c r="A10" s="1">
        <v>44713</v>
      </c>
      <c r="B10" s="34">
        <v>14512147.960000001</v>
      </c>
      <c r="C10" s="34">
        <v>15716558.07</v>
      </c>
      <c r="D10" s="34">
        <v>705567.35</v>
      </c>
      <c r="E10" s="34">
        <f t="shared" si="0"/>
        <v>30934273.380000003</v>
      </c>
    </row>
    <row r="11" spans="1:5" x14ac:dyDescent="0.2">
      <c r="A11" s="1">
        <v>44743</v>
      </c>
      <c r="B11" s="34">
        <v>13280083.619999999</v>
      </c>
      <c r="C11" s="34">
        <v>12435841.92</v>
      </c>
      <c r="D11" s="34">
        <v>623347.73</v>
      </c>
      <c r="E11" s="34">
        <f t="shared" si="0"/>
        <v>26339273.27</v>
      </c>
    </row>
    <row r="12" spans="1:5" x14ac:dyDescent="0.2">
      <c r="A12" s="1">
        <v>44774</v>
      </c>
      <c r="B12" s="34">
        <v>11807457.300000001</v>
      </c>
      <c r="C12" s="34">
        <v>14432160.82</v>
      </c>
      <c r="D12" s="34">
        <v>495786.41</v>
      </c>
      <c r="E12" s="34">
        <f t="shared" si="0"/>
        <v>26735404.530000001</v>
      </c>
    </row>
    <row r="13" spans="1:5" x14ac:dyDescent="0.2">
      <c r="A13" s="1">
        <v>44805</v>
      </c>
      <c r="B13" s="34">
        <v>10017922.18</v>
      </c>
      <c r="C13" s="34">
        <v>15309289.380000001</v>
      </c>
      <c r="D13" s="34">
        <v>460925.4</v>
      </c>
      <c r="E13" s="34">
        <f t="shared" si="0"/>
        <v>25788136.960000001</v>
      </c>
    </row>
    <row r="14" spans="1:5" x14ac:dyDescent="0.2">
      <c r="A14" s="1">
        <v>44835</v>
      </c>
      <c r="B14" s="34">
        <v>11758615.9</v>
      </c>
      <c r="C14" s="34">
        <v>11232368.08</v>
      </c>
      <c r="D14" s="34">
        <v>365660.79</v>
      </c>
      <c r="E14" s="34">
        <f>SUM(B14:D14)</f>
        <v>23356644.77</v>
      </c>
    </row>
    <row r="15" spans="1:5" x14ac:dyDescent="0.2">
      <c r="A15" s="1">
        <v>44866</v>
      </c>
      <c r="B15" s="34">
        <v>10679348.51</v>
      </c>
      <c r="C15" s="34">
        <v>9407579.1199999992</v>
      </c>
      <c r="D15" s="34">
        <v>335077.34000000003</v>
      </c>
      <c r="E15" s="34">
        <f>SUM(B15:D15)</f>
        <v>20422004.969999999</v>
      </c>
    </row>
    <row r="16" spans="1:5" x14ac:dyDescent="0.2">
      <c r="A16" s="1">
        <v>44896</v>
      </c>
      <c r="B16" s="34">
        <v>9425891.2100000009</v>
      </c>
      <c r="C16" s="34">
        <v>10937689.26</v>
      </c>
      <c r="D16" s="34">
        <v>227857.89</v>
      </c>
      <c r="E16" s="34">
        <f>SUM(B16:D16)</f>
        <v>20591438.359999999</v>
      </c>
    </row>
    <row r="17" spans="1:5" x14ac:dyDescent="0.2">
      <c r="A17" s="1">
        <v>44927</v>
      </c>
      <c r="B17" s="34">
        <v>9007442.9499999993</v>
      </c>
      <c r="C17" s="34">
        <v>6480760.4900000002</v>
      </c>
      <c r="D17" s="34">
        <v>266622.01</v>
      </c>
      <c r="E17" s="34">
        <f>SUM(B17:D17)</f>
        <v>15754825.449999999</v>
      </c>
    </row>
    <row r="18" spans="1:5" x14ac:dyDescent="0.2">
      <c r="A18" s="3" t="s">
        <v>7</v>
      </c>
      <c r="B18" s="30">
        <f>SUM(B5:B17)</f>
        <v>149316427.51999998</v>
      </c>
      <c r="C18" s="30">
        <f>SUM(C5:C17)</f>
        <v>144003976.80000001</v>
      </c>
      <c r="D18" s="30">
        <f>SUM(D5:D17)</f>
        <v>7058978.7299999986</v>
      </c>
      <c r="E18" s="30">
        <f>SUM(E5:E17)</f>
        <v>300379383.05000001</v>
      </c>
    </row>
    <row r="20" spans="1:5" x14ac:dyDescent="0.2">
      <c r="A20" t="s">
        <v>54</v>
      </c>
      <c r="B20" s="76">
        <f>B18/$E$18</f>
        <v>0.49709279646248339</v>
      </c>
      <c r="C20" s="76">
        <f>C18/$E$18</f>
        <v>0.47940699304262724</v>
      </c>
      <c r="D20" s="76">
        <f>D18/$E$18</f>
        <v>2.3500210494889352E-2</v>
      </c>
      <c r="E20" s="75"/>
    </row>
    <row r="22" spans="1:5" x14ac:dyDescent="0.2">
      <c r="B22" s="19"/>
      <c r="C22" s="19"/>
      <c r="D22" s="19"/>
    </row>
    <row r="23" spans="1:5" x14ac:dyDescent="0.2">
      <c r="B23" s="19"/>
      <c r="C23" s="19"/>
      <c r="D23" s="19"/>
      <c r="E23" s="70"/>
    </row>
    <row r="24" spans="1:5" x14ac:dyDescent="0.2">
      <c r="A24" s="2"/>
      <c r="B24" s="19"/>
      <c r="C24" s="19"/>
      <c r="D24" s="19"/>
    </row>
    <row r="25" spans="1:5" x14ac:dyDescent="0.2">
      <c r="B25" s="19"/>
      <c r="C25" s="19"/>
      <c r="D25" s="19"/>
    </row>
    <row r="26" spans="1:5" x14ac:dyDescent="0.2">
      <c r="B26" s="19"/>
      <c r="C26" s="19"/>
      <c r="D26" s="19"/>
    </row>
    <row r="27" spans="1:5" x14ac:dyDescent="0.2">
      <c r="B27" s="19"/>
      <c r="C27" s="74"/>
      <c r="D27" s="19"/>
    </row>
    <row r="28" spans="1:5" x14ac:dyDescent="0.2">
      <c r="B28" s="19"/>
      <c r="C28" s="19"/>
      <c r="D28" s="19"/>
    </row>
    <row r="29" spans="1:5" x14ac:dyDescent="0.2">
      <c r="B29" s="19"/>
      <c r="C29" s="19"/>
      <c r="D29" s="19"/>
    </row>
    <row r="30" spans="1:5" x14ac:dyDescent="0.2">
      <c r="B30" s="19"/>
      <c r="C30" s="19"/>
      <c r="D30" s="19"/>
    </row>
    <row r="31" spans="1:5" x14ac:dyDescent="0.2">
      <c r="B31" s="19"/>
      <c r="C31" s="19"/>
      <c r="D31" s="19"/>
    </row>
    <row r="32" spans="1:5" x14ac:dyDescent="0.2">
      <c r="B32" s="19"/>
      <c r="C32" s="19"/>
      <c r="D32" s="19"/>
    </row>
    <row r="33" spans="2:4" x14ac:dyDescent="0.2">
      <c r="B33" s="19"/>
      <c r="C33" s="19"/>
      <c r="D33" s="19"/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&amp;C8&amp;R&amp;"Arial,Italic"As of April 2023 Close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C000"/>
    <pageSetUpPr fitToPage="1"/>
  </sheetPr>
  <dimension ref="A1:H88"/>
  <sheetViews>
    <sheetView topLeftCell="A38" workbookViewId="0">
      <selection activeCell="G56" sqref="G56:G65"/>
    </sheetView>
  </sheetViews>
  <sheetFormatPr defaultRowHeight="12.75" x14ac:dyDescent="0.2"/>
  <cols>
    <col min="1" max="1" width="18" customWidth="1"/>
    <col min="2" max="2" width="14.85546875" bestFit="1" customWidth="1"/>
    <col min="4" max="4" width="18" customWidth="1"/>
    <col min="5" max="5" width="14.85546875" customWidth="1"/>
    <col min="7" max="7" width="16" bestFit="1" customWidth="1"/>
    <col min="8" max="8" width="13.42578125" style="33" bestFit="1" customWidth="1"/>
  </cols>
  <sheetData>
    <row r="1" spans="1:8" ht="15.75" x14ac:dyDescent="0.25">
      <c r="A1" s="32" t="s">
        <v>55</v>
      </c>
    </row>
    <row r="4" spans="1:8" x14ac:dyDescent="0.2">
      <c r="A4" s="13" t="s">
        <v>53</v>
      </c>
      <c r="B4" s="5" t="s">
        <v>101</v>
      </c>
      <c r="D4" s="13" t="s">
        <v>53</v>
      </c>
      <c r="E4" s="5" t="s">
        <v>101</v>
      </c>
      <c r="G4" s="13" t="s">
        <v>53</v>
      </c>
      <c r="H4" s="91" t="s">
        <v>101</v>
      </c>
    </row>
    <row r="5" spans="1:8" x14ac:dyDescent="0.2">
      <c r="A5" s="1">
        <v>37987</v>
      </c>
      <c r="B5" s="33">
        <v>439528.96090617601</v>
      </c>
      <c r="D5" s="1">
        <v>40544</v>
      </c>
      <c r="E5" s="33">
        <v>289933.801264279</v>
      </c>
      <c r="G5" s="88" t="s">
        <v>127</v>
      </c>
      <c r="H5" s="33">
        <v>193288.06971378101</v>
      </c>
    </row>
    <row r="6" spans="1:8" x14ac:dyDescent="0.2">
      <c r="A6" s="1">
        <v>38018</v>
      </c>
      <c r="B6" s="33">
        <v>352554.18074302399</v>
      </c>
      <c r="D6" s="1">
        <v>40575</v>
      </c>
      <c r="E6" s="33">
        <v>300448.11865709198</v>
      </c>
      <c r="G6" s="88" t="s">
        <v>128</v>
      </c>
      <c r="H6" s="33">
        <v>184618.68677743699</v>
      </c>
    </row>
    <row r="7" spans="1:8" x14ac:dyDescent="0.2">
      <c r="A7" s="1">
        <v>38047</v>
      </c>
      <c r="B7" s="33">
        <v>388250.30564981903</v>
      </c>
      <c r="D7" s="1">
        <v>40603</v>
      </c>
      <c r="E7" s="33">
        <v>350333.92757733399</v>
      </c>
      <c r="G7" s="88" t="s">
        <v>129</v>
      </c>
      <c r="H7" s="33">
        <v>209936.45458464199</v>
      </c>
    </row>
    <row r="8" spans="1:8" x14ac:dyDescent="0.2">
      <c r="A8" s="1">
        <v>38078</v>
      </c>
      <c r="B8" s="33">
        <v>371664.94968947303</v>
      </c>
      <c r="D8" s="1">
        <v>40634</v>
      </c>
      <c r="E8" s="33">
        <v>324508.42118392698</v>
      </c>
      <c r="G8" s="88" t="s">
        <v>131</v>
      </c>
      <c r="H8" s="33">
        <v>198536.06116629401</v>
      </c>
    </row>
    <row r="9" spans="1:8" x14ac:dyDescent="0.2">
      <c r="A9" s="1">
        <v>38108</v>
      </c>
      <c r="B9" s="33">
        <v>376944.419134308</v>
      </c>
      <c r="D9" s="1">
        <v>40664</v>
      </c>
      <c r="E9" s="33">
        <v>325166.87311009999</v>
      </c>
      <c r="G9" s="88" t="s">
        <v>132</v>
      </c>
      <c r="H9" s="33">
        <v>213489.77832054</v>
      </c>
    </row>
    <row r="10" spans="1:8" x14ac:dyDescent="0.2">
      <c r="A10" s="1">
        <v>38139</v>
      </c>
      <c r="B10" s="33">
        <v>364373.39083432802</v>
      </c>
      <c r="D10" s="1">
        <v>40695</v>
      </c>
      <c r="E10" s="33">
        <v>313539.40973677801</v>
      </c>
      <c r="G10" s="88" t="s">
        <v>133</v>
      </c>
      <c r="H10" s="33">
        <v>204276.393508095</v>
      </c>
    </row>
    <row r="11" spans="1:8" x14ac:dyDescent="0.2">
      <c r="A11" s="1">
        <v>38169</v>
      </c>
      <c r="B11" s="33">
        <v>373376.36701310403</v>
      </c>
      <c r="D11" s="1">
        <v>40725</v>
      </c>
      <c r="E11" s="33">
        <v>317672.23063590098</v>
      </c>
      <c r="G11" s="88" t="s">
        <v>134</v>
      </c>
      <c r="H11" s="33">
        <v>211596.189876166</v>
      </c>
    </row>
    <row r="12" spans="1:8" x14ac:dyDescent="0.2">
      <c r="A12" s="1">
        <v>38200</v>
      </c>
      <c r="B12" s="33">
        <v>374957.04543857201</v>
      </c>
      <c r="D12" s="1">
        <v>40756</v>
      </c>
      <c r="E12" s="33">
        <v>344112.03167693102</v>
      </c>
      <c r="G12" s="88" t="s">
        <v>135</v>
      </c>
      <c r="H12" s="33">
        <v>213971.55324394899</v>
      </c>
    </row>
    <row r="13" spans="1:8" x14ac:dyDescent="0.2">
      <c r="A13" s="1">
        <v>38231</v>
      </c>
      <c r="B13" s="33">
        <v>252648.34940940799</v>
      </c>
      <c r="D13" s="1">
        <v>40787</v>
      </c>
      <c r="E13" s="33">
        <v>297685.96681910899</v>
      </c>
      <c r="G13" s="88" t="s">
        <v>136</v>
      </c>
      <c r="H13" s="33">
        <v>202712.54368882001</v>
      </c>
    </row>
    <row r="14" spans="1:8" x14ac:dyDescent="0.2">
      <c r="A14" s="1">
        <v>38261</v>
      </c>
      <c r="B14" s="33">
        <v>294836.08750282298</v>
      </c>
      <c r="D14" s="1">
        <v>40817</v>
      </c>
      <c r="E14" s="33">
        <v>346547.70302868</v>
      </c>
      <c r="G14" s="88" t="s">
        <v>137</v>
      </c>
      <c r="H14" s="33">
        <v>219731.027864773</v>
      </c>
    </row>
    <row r="15" spans="1:8" x14ac:dyDescent="0.2">
      <c r="A15" s="1">
        <v>38292</v>
      </c>
      <c r="B15" s="33">
        <v>306161.90200133098</v>
      </c>
      <c r="D15" s="1">
        <v>40848</v>
      </c>
      <c r="E15" s="33">
        <v>339844.16586564702</v>
      </c>
      <c r="G15" s="88" t="s">
        <v>138</v>
      </c>
      <c r="H15" s="33">
        <v>206233.24363453701</v>
      </c>
    </row>
    <row r="16" spans="1:8" x14ac:dyDescent="0.2">
      <c r="A16" s="1">
        <v>38322</v>
      </c>
      <c r="B16" s="33">
        <v>325615.34984864801</v>
      </c>
      <c r="D16" s="1">
        <v>40878</v>
      </c>
      <c r="E16" s="33">
        <v>351073.06417927402</v>
      </c>
      <c r="G16" s="88" t="s">
        <v>139</v>
      </c>
      <c r="H16" s="33">
        <v>218649.994412778</v>
      </c>
    </row>
    <row r="17" spans="1:8" x14ac:dyDescent="0.2">
      <c r="A17" s="1">
        <v>38353</v>
      </c>
      <c r="B17" s="33">
        <v>346534.81699999399</v>
      </c>
      <c r="D17" s="1">
        <v>40909</v>
      </c>
      <c r="E17" s="33">
        <v>350153.20710683399</v>
      </c>
      <c r="G17" s="88" t="s">
        <v>140</v>
      </c>
      <c r="H17" s="33">
        <v>207728.66198857999</v>
      </c>
    </row>
    <row r="18" spans="1:8" x14ac:dyDescent="0.2">
      <c r="A18" s="1">
        <v>38384</v>
      </c>
      <c r="B18" s="33">
        <v>319401.76471379801</v>
      </c>
      <c r="D18" s="1">
        <v>40940</v>
      </c>
      <c r="E18" s="33">
        <v>303701.98057338299</v>
      </c>
      <c r="G18" s="88" t="s">
        <v>141</v>
      </c>
      <c r="H18" s="33">
        <v>186836.687343775</v>
      </c>
    </row>
    <row r="19" spans="1:8" x14ac:dyDescent="0.2">
      <c r="A19" s="1">
        <v>38412</v>
      </c>
      <c r="B19" s="33">
        <v>326574.195420017</v>
      </c>
      <c r="D19" s="1">
        <v>40969</v>
      </c>
      <c r="E19" s="33">
        <v>331411.33775149297</v>
      </c>
      <c r="G19" s="88" t="s">
        <v>142</v>
      </c>
      <c r="H19" s="33">
        <v>216586.88822154599</v>
      </c>
    </row>
    <row r="20" spans="1:8" x14ac:dyDescent="0.2">
      <c r="A20" s="1">
        <v>38443</v>
      </c>
      <c r="B20" s="33">
        <v>404282.72753221501</v>
      </c>
      <c r="D20" s="1">
        <v>41000</v>
      </c>
      <c r="E20" s="33">
        <v>328742.294713918</v>
      </c>
      <c r="G20" s="88" t="s">
        <v>144</v>
      </c>
      <c r="H20" s="33">
        <v>203216.645632309</v>
      </c>
    </row>
    <row r="21" spans="1:8" x14ac:dyDescent="0.2">
      <c r="A21" s="1">
        <v>38473</v>
      </c>
      <c r="B21" s="33">
        <v>376916.31102423603</v>
      </c>
      <c r="D21" s="1">
        <v>41030</v>
      </c>
      <c r="E21" s="33">
        <v>338444.932251397</v>
      </c>
      <c r="G21" s="88" t="s">
        <v>145</v>
      </c>
      <c r="H21" s="33">
        <v>211118.29700797299</v>
      </c>
    </row>
    <row r="22" spans="1:8" x14ac:dyDescent="0.2">
      <c r="A22" s="1">
        <v>38504</v>
      </c>
      <c r="B22" s="33">
        <v>358886.38515602902</v>
      </c>
      <c r="D22" s="1">
        <v>41061</v>
      </c>
      <c r="E22" s="33">
        <v>322440.18200785102</v>
      </c>
      <c r="G22" s="88" t="s">
        <v>146</v>
      </c>
      <c r="H22" s="33">
        <v>204642.14406449301</v>
      </c>
    </row>
    <row r="23" spans="1:8" x14ac:dyDescent="0.2">
      <c r="A23" s="1">
        <v>38534</v>
      </c>
      <c r="B23" s="33">
        <v>319254.63716400898</v>
      </c>
      <c r="D23" s="1">
        <v>41091</v>
      </c>
      <c r="E23" s="33">
        <v>349392.99104951799</v>
      </c>
      <c r="G23" s="88" t="s">
        <v>147</v>
      </c>
      <c r="H23" s="33">
        <v>177190.82767974201</v>
      </c>
    </row>
    <row r="24" spans="1:8" x14ac:dyDescent="0.2">
      <c r="A24" s="1">
        <v>38565</v>
      </c>
      <c r="B24" s="33">
        <v>315616.43991115497</v>
      </c>
      <c r="D24" s="1">
        <v>41122</v>
      </c>
      <c r="E24" s="33">
        <v>291191.010585115</v>
      </c>
      <c r="G24" s="88" t="s">
        <v>148</v>
      </c>
      <c r="H24" s="33">
        <v>210276.02559254601</v>
      </c>
    </row>
    <row r="25" spans="1:8" x14ac:dyDescent="0.2">
      <c r="A25" s="1">
        <v>38596</v>
      </c>
      <c r="B25" s="33">
        <v>78702.698250476999</v>
      </c>
      <c r="D25" s="1">
        <v>41153</v>
      </c>
      <c r="E25" s="33">
        <v>251369.62620641899</v>
      </c>
      <c r="G25" s="88" t="s">
        <v>149</v>
      </c>
      <c r="H25" s="33">
        <v>206302.62789839</v>
      </c>
    </row>
    <row r="26" spans="1:8" x14ac:dyDescent="0.2">
      <c r="A26" s="1">
        <v>38626</v>
      </c>
      <c r="B26" s="33">
        <v>114538.450766073</v>
      </c>
      <c r="D26" s="1">
        <v>41183</v>
      </c>
      <c r="E26" s="33">
        <v>344344.08230810001</v>
      </c>
      <c r="G26" s="88" t="s">
        <v>150</v>
      </c>
      <c r="H26" s="33">
        <v>203194.12541848599</v>
      </c>
    </row>
    <row r="27" spans="1:8" x14ac:dyDescent="0.2">
      <c r="A27" s="1">
        <v>38657</v>
      </c>
      <c r="B27" s="33">
        <v>180921.896908191</v>
      </c>
      <c r="D27" s="1">
        <v>41214</v>
      </c>
      <c r="E27" s="33">
        <v>335227.400356183</v>
      </c>
      <c r="G27" s="1">
        <v>43770</v>
      </c>
      <c r="H27" s="33">
        <v>208068.03055027901</v>
      </c>
    </row>
    <row r="28" spans="1:8" x14ac:dyDescent="0.2">
      <c r="A28" s="1">
        <v>38687</v>
      </c>
      <c r="B28" s="33">
        <v>197290.87605285901</v>
      </c>
      <c r="D28" s="1">
        <v>41244</v>
      </c>
      <c r="E28" s="33">
        <v>352771.29816596402</v>
      </c>
      <c r="G28" s="1">
        <v>43800</v>
      </c>
      <c r="H28" s="33">
        <v>204008.00944908799</v>
      </c>
    </row>
    <row r="29" spans="1:8" x14ac:dyDescent="0.2">
      <c r="A29" s="1">
        <v>38718</v>
      </c>
      <c r="B29" s="33">
        <v>230553.141174936</v>
      </c>
      <c r="D29" s="1">
        <v>41275</v>
      </c>
      <c r="E29" s="33">
        <v>345022.84454960702</v>
      </c>
      <c r="G29" s="1">
        <v>43831</v>
      </c>
      <c r="H29" s="33">
        <v>200716.73978716999</v>
      </c>
    </row>
    <row r="30" spans="1:8" x14ac:dyDescent="0.2">
      <c r="A30" s="1">
        <v>38749</v>
      </c>
      <c r="B30" s="33">
        <v>221290.45905745699</v>
      </c>
      <c r="D30" s="1">
        <v>41306</v>
      </c>
      <c r="E30" s="33">
        <v>311610.63215863</v>
      </c>
      <c r="G30" s="1">
        <v>43862</v>
      </c>
      <c r="H30" s="33">
        <v>180633.861933879</v>
      </c>
    </row>
    <row r="31" spans="1:8" x14ac:dyDescent="0.2">
      <c r="A31" s="1">
        <v>38777</v>
      </c>
      <c r="B31" s="33">
        <v>249233.35198095901</v>
      </c>
      <c r="D31" s="1">
        <v>41334</v>
      </c>
      <c r="E31" s="33">
        <v>344201.78248945501</v>
      </c>
      <c r="G31" s="1">
        <v>43891</v>
      </c>
      <c r="H31" s="33">
        <v>185906.07128383199</v>
      </c>
    </row>
    <row r="32" spans="1:8" x14ac:dyDescent="0.2">
      <c r="A32" s="1">
        <v>38808</v>
      </c>
      <c r="B32" s="33">
        <v>283338.50460554601</v>
      </c>
      <c r="D32" s="1">
        <v>41365</v>
      </c>
      <c r="E32" s="33">
        <v>328382.32469114702</v>
      </c>
      <c r="G32" s="1">
        <v>43922</v>
      </c>
      <c r="H32" s="33">
        <v>157272.578469534</v>
      </c>
    </row>
    <row r="33" spans="1:8" x14ac:dyDescent="0.2">
      <c r="A33" s="1">
        <v>38838</v>
      </c>
      <c r="B33" s="33">
        <v>275598.75576610601</v>
      </c>
      <c r="D33" s="1">
        <v>41395</v>
      </c>
      <c r="E33" s="33">
        <v>345619.07895514701</v>
      </c>
      <c r="G33" s="1">
        <v>43952</v>
      </c>
      <c r="H33" s="33">
        <v>94223.930830799</v>
      </c>
    </row>
    <row r="34" spans="1:8" x14ac:dyDescent="0.2">
      <c r="A34" s="1">
        <v>38869</v>
      </c>
      <c r="B34" s="33">
        <v>300558.28335014498</v>
      </c>
      <c r="D34" s="1">
        <v>41426</v>
      </c>
      <c r="E34" s="33">
        <v>337212.72533523099</v>
      </c>
      <c r="G34" s="1">
        <v>43983</v>
      </c>
      <c r="H34" s="33">
        <v>175335.37682977199</v>
      </c>
    </row>
    <row r="35" spans="1:8" x14ac:dyDescent="0.2">
      <c r="A35" s="1">
        <v>38899</v>
      </c>
      <c r="B35" s="33">
        <v>317273.171989795</v>
      </c>
      <c r="D35" s="1">
        <v>41456</v>
      </c>
      <c r="E35" s="33">
        <v>327400.14534300799</v>
      </c>
      <c r="G35" s="1">
        <v>44013</v>
      </c>
      <c r="H35" s="33">
        <v>127142.507917946</v>
      </c>
    </row>
    <row r="36" spans="1:8" x14ac:dyDescent="0.2">
      <c r="A36" s="1">
        <v>38930</v>
      </c>
      <c r="B36" s="33">
        <v>336148.30097036698</v>
      </c>
      <c r="D36" s="1">
        <v>41487</v>
      </c>
      <c r="E36" s="33">
        <v>357765.66011842899</v>
      </c>
      <c r="G36" s="1">
        <v>44044</v>
      </c>
      <c r="H36" s="33">
        <v>129025.450401893</v>
      </c>
    </row>
    <row r="37" spans="1:8" x14ac:dyDescent="0.2">
      <c r="A37" s="1">
        <v>38961</v>
      </c>
      <c r="B37" s="33">
        <v>309714.79657643603</v>
      </c>
      <c r="D37" s="1">
        <v>41518</v>
      </c>
      <c r="E37" s="33">
        <v>343390.46234113199</v>
      </c>
      <c r="G37" s="1">
        <v>44075</v>
      </c>
      <c r="H37" s="33">
        <v>124303.326972739</v>
      </c>
    </row>
    <row r="38" spans="1:8" x14ac:dyDescent="0.2">
      <c r="A38" s="1">
        <v>38991</v>
      </c>
      <c r="B38" s="33">
        <v>358167.34685092402</v>
      </c>
      <c r="D38" s="1">
        <v>41548</v>
      </c>
      <c r="E38" s="33">
        <v>328246.63309647498</v>
      </c>
      <c r="G38" s="1">
        <v>44105</v>
      </c>
      <c r="H38" s="33">
        <v>115543.12249102</v>
      </c>
    </row>
    <row r="39" spans="1:8" x14ac:dyDescent="0.2">
      <c r="A39" s="1">
        <v>39022</v>
      </c>
      <c r="B39" s="33">
        <v>348876.45929372002</v>
      </c>
      <c r="D39" s="1">
        <v>41579</v>
      </c>
      <c r="E39" s="33">
        <v>314843.47705087898</v>
      </c>
      <c r="G39" s="1">
        <v>44136</v>
      </c>
      <c r="H39" s="33">
        <v>117946.042906513</v>
      </c>
    </row>
    <row r="40" spans="1:8" x14ac:dyDescent="0.2">
      <c r="A40" s="1">
        <v>39052</v>
      </c>
      <c r="B40" s="33">
        <v>372942.69787241297</v>
      </c>
      <c r="D40" s="1">
        <v>41609</v>
      </c>
      <c r="E40" s="33">
        <v>339859.108474156</v>
      </c>
      <c r="G40" s="1">
        <v>44166</v>
      </c>
      <c r="H40" s="33">
        <v>142495.73898459499</v>
      </c>
    </row>
    <row r="41" spans="1:8" x14ac:dyDescent="0.2">
      <c r="A41" s="1">
        <v>39083</v>
      </c>
      <c r="B41" s="33">
        <v>369686.73914022697</v>
      </c>
      <c r="D41" s="1">
        <v>41640</v>
      </c>
      <c r="E41" s="33">
        <v>310177.34694433201</v>
      </c>
      <c r="G41" s="1">
        <v>44197</v>
      </c>
      <c r="H41" s="33">
        <v>145245.61043732599</v>
      </c>
    </row>
    <row r="42" spans="1:8" x14ac:dyDescent="0.2">
      <c r="A42" s="1">
        <v>39114</v>
      </c>
      <c r="B42" s="33">
        <v>334445.28206181398</v>
      </c>
      <c r="D42" s="1">
        <v>41671</v>
      </c>
      <c r="E42" s="33">
        <v>274652.32555097103</v>
      </c>
      <c r="G42" s="1">
        <v>44228</v>
      </c>
      <c r="H42" s="33">
        <v>130796.775971294</v>
      </c>
    </row>
    <row r="43" spans="1:8" x14ac:dyDescent="0.2">
      <c r="A43" s="1">
        <v>39142</v>
      </c>
      <c r="B43" s="33">
        <v>381894.43356020103</v>
      </c>
      <c r="D43" s="1">
        <v>41699</v>
      </c>
      <c r="E43" s="33">
        <v>335116.43486513599</v>
      </c>
      <c r="G43" s="1">
        <v>44256</v>
      </c>
      <c r="H43" s="33">
        <v>145798.15384632899</v>
      </c>
    </row>
    <row r="44" spans="1:8" x14ac:dyDescent="0.2">
      <c r="A44" s="1">
        <v>39173</v>
      </c>
      <c r="B44" s="33">
        <v>380620.56595321902</v>
      </c>
      <c r="D44" s="1">
        <v>41730</v>
      </c>
      <c r="E44" s="33">
        <v>307521.31801141001</v>
      </c>
      <c r="G44" s="1">
        <v>44287</v>
      </c>
      <c r="H44" s="33">
        <v>142915.482152732</v>
      </c>
    </row>
    <row r="45" spans="1:8" x14ac:dyDescent="0.2">
      <c r="A45" s="1">
        <v>39203</v>
      </c>
      <c r="B45" s="33">
        <v>394922.13871444901</v>
      </c>
      <c r="D45" s="1">
        <v>41760</v>
      </c>
      <c r="E45" s="33">
        <v>334343.33869340498</v>
      </c>
      <c r="G45" s="1">
        <v>44317</v>
      </c>
      <c r="H45" s="33">
        <v>147271.29799147</v>
      </c>
    </row>
    <row r="46" spans="1:8" x14ac:dyDescent="0.2">
      <c r="A46" s="1">
        <v>39234</v>
      </c>
      <c r="B46" s="33">
        <v>386951.94095416297</v>
      </c>
      <c r="D46" s="1">
        <v>41791</v>
      </c>
      <c r="E46" s="33">
        <v>328630.72633111803</v>
      </c>
      <c r="G46" s="1">
        <v>44348</v>
      </c>
      <c r="H46" s="33">
        <v>141904.036857845</v>
      </c>
    </row>
    <row r="47" spans="1:8" x14ac:dyDescent="0.2">
      <c r="A47" s="1">
        <v>39264</v>
      </c>
      <c r="B47" s="33">
        <v>384343.36551910499</v>
      </c>
      <c r="D47" s="1">
        <v>41821</v>
      </c>
      <c r="E47" s="33">
        <v>323590.55556460202</v>
      </c>
      <c r="G47" s="1">
        <v>44378</v>
      </c>
      <c r="H47" s="33">
        <v>147102.60451718801</v>
      </c>
    </row>
    <row r="48" spans="1:8" x14ac:dyDescent="0.2">
      <c r="A48" s="1">
        <v>39295</v>
      </c>
      <c r="B48" s="33">
        <v>372200.984394125</v>
      </c>
      <c r="D48" s="1">
        <v>41852</v>
      </c>
      <c r="E48" s="33">
        <v>324534.24643432198</v>
      </c>
      <c r="G48" s="1">
        <v>44409</v>
      </c>
      <c r="H48" s="33">
        <v>124986.471807451</v>
      </c>
    </row>
    <row r="49" spans="1:8" x14ac:dyDescent="0.2">
      <c r="A49" s="1">
        <v>39326</v>
      </c>
      <c r="B49" s="33">
        <v>369099.63612368802</v>
      </c>
      <c r="D49" s="1">
        <v>41883</v>
      </c>
      <c r="E49" s="33">
        <v>318022.32938349998</v>
      </c>
      <c r="G49" s="1">
        <v>44440</v>
      </c>
      <c r="H49" s="33">
        <v>62543.395949496997</v>
      </c>
    </row>
    <row r="50" spans="1:8" x14ac:dyDescent="0.2">
      <c r="A50" s="1">
        <v>39356</v>
      </c>
      <c r="B50" s="33">
        <v>390100.07048634702</v>
      </c>
      <c r="D50" s="1">
        <v>41913</v>
      </c>
      <c r="E50" s="33">
        <v>321309.78893769899</v>
      </c>
      <c r="G50" s="1">
        <v>44470</v>
      </c>
      <c r="H50" s="33">
        <v>108507.81794004</v>
      </c>
    </row>
    <row r="51" spans="1:8" x14ac:dyDescent="0.2">
      <c r="A51" s="1">
        <v>39387</v>
      </c>
      <c r="B51" s="33">
        <v>381339.32242040703</v>
      </c>
      <c r="D51" s="1">
        <v>41944</v>
      </c>
      <c r="E51" s="33">
        <v>305307.59645914601</v>
      </c>
      <c r="G51" s="1">
        <v>44501</v>
      </c>
      <c r="H51" s="33">
        <v>116787.22906517499</v>
      </c>
    </row>
    <row r="52" spans="1:8" x14ac:dyDescent="0.2">
      <c r="A52" s="1">
        <v>39417</v>
      </c>
      <c r="B52" s="33">
        <v>404072.87381251203</v>
      </c>
      <c r="D52" s="1">
        <v>41974</v>
      </c>
      <c r="E52" s="33">
        <v>319589.16817266197</v>
      </c>
      <c r="G52" s="1">
        <v>44531</v>
      </c>
      <c r="H52" s="33">
        <v>127025.307062839</v>
      </c>
    </row>
    <row r="53" spans="1:8" x14ac:dyDescent="0.2">
      <c r="A53" s="1">
        <v>39448</v>
      </c>
      <c r="B53" s="33">
        <v>361179.55744089198</v>
      </c>
      <c r="D53" s="1">
        <v>42005</v>
      </c>
      <c r="E53" s="33">
        <v>312959.437235158</v>
      </c>
      <c r="G53" s="1">
        <v>44562</v>
      </c>
      <c r="H53" s="33">
        <v>125631.552800766</v>
      </c>
    </row>
    <row r="54" spans="1:8" x14ac:dyDescent="0.2">
      <c r="A54" s="1">
        <v>39479</v>
      </c>
      <c r="B54" s="33">
        <v>362298.87173431797</v>
      </c>
      <c r="D54" s="1">
        <v>42036</v>
      </c>
      <c r="E54" s="33">
        <v>283462.567086967</v>
      </c>
      <c r="G54" s="1">
        <v>44593</v>
      </c>
      <c r="H54" s="33">
        <v>115275.395419964</v>
      </c>
    </row>
    <row r="55" spans="1:8" x14ac:dyDescent="0.2">
      <c r="A55" s="1">
        <v>39508</v>
      </c>
      <c r="B55" s="33">
        <v>444589.56284687901</v>
      </c>
      <c r="D55" s="1">
        <v>42064</v>
      </c>
      <c r="E55" s="33">
        <v>301291.41952555103</v>
      </c>
      <c r="G55" s="1">
        <v>44621</v>
      </c>
      <c r="H55" s="33">
        <v>132353.126316248</v>
      </c>
    </row>
    <row r="56" spans="1:8" x14ac:dyDescent="0.2">
      <c r="A56" s="1">
        <v>39539</v>
      </c>
      <c r="B56" s="33">
        <v>390368.81310596003</v>
      </c>
      <c r="D56" s="1">
        <v>42095</v>
      </c>
      <c r="E56" s="33">
        <v>294689.43442291598</v>
      </c>
      <c r="G56" s="1">
        <v>44652</v>
      </c>
      <c r="H56" s="33">
        <v>148087.28508468499</v>
      </c>
    </row>
    <row r="57" spans="1:8" x14ac:dyDescent="0.2">
      <c r="A57" s="1">
        <v>39569</v>
      </c>
      <c r="B57" s="33">
        <v>411263.34889933502</v>
      </c>
      <c r="D57" s="1">
        <v>42125</v>
      </c>
      <c r="E57" s="33">
        <v>296244.10434711899</v>
      </c>
      <c r="G57" s="1">
        <v>44682</v>
      </c>
      <c r="H57" s="33">
        <v>150711.82106631601</v>
      </c>
    </row>
    <row r="58" spans="1:8" x14ac:dyDescent="0.2">
      <c r="A58" s="1">
        <v>39600</v>
      </c>
      <c r="B58" s="33">
        <v>386821.99641245499</v>
      </c>
      <c r="D58" s="1">
        <v>42156</v>
      </c>
      <c r="E58" s="33">
        <v>282981.39102751302</v>
      </c>
      <c r="G58" s="1">
        <v>44713</v>
      </c>
      <c r="H58" s="33">
        <v>144146.03027880401</v>
      </c>
    </row>
    <row r="59" spans="1:8" x14ac:dyDescent="0.2">
      <c r="A59" s="1">
        <v>39630</v>
      </c>
      <c r="B59" s="33">
        <v>432048.85404347599</v>
      </c>
      <c r="D59" s="1">
        <v>42186</v>
      </c>
      <c r="E59" s="33">
        <v>286050.754941341</v>
      </c>
      <c r="G59" s="1">
        <v>44743</v>
      </c>
      <c r="H59" s="33">
        <v>152229.49780915401</v>
      </c>
    </row>
    <row r="60" spans="1:8" x14ac:dyDescent="0.2">
      <c r="A60" s="1">
        <v>39661</v>
      </c>
      <c r="B60" s="33">
        <v>391784.92503290501</v>
      </c>
      <c r="D60" s="1">
        <v>42217</v>
      </c>
      <c r="E60" s="33">
        <v>288226.98806988599</v>
      </c>
      <c r="G60" s="1">
        <v>44774</v>
      </c>
      <c r="H60" s="33">
        <v>143998.30733333301</v>
      </c>
    </row>
    <row r="61" spans="1:8" x14ac:dyDescent="0.2">
      <c r="A61" s="1">
        <v>39692</v>
      </c>
      <c r="B61" s="33">
        <v>135416.92299500699</v>
      </c>
      <c r="D61" s="1">
        <v>42248</v>
      </c>
      <c r="E61" s="33">
        <v>264589.35231918399</v>
      </c>
      <c r="G61" s="1">
        <v>44805</v>
      </c>
      <c r="H61" s="33">
        <v>132662.403089642</v>
      </c>
    </row>
    <row r="62" spans="1:8" x14ac:dyDescent="0.2">
      <c r="A62" s="1">
        <v>39722</v>
      </c>
      <c r="B62" s="33">
        <v>295684.92898270499</v>
      </c>
      <c r="D62" s="1">
        <v>42278</v>
      </c>
      <c r="E62" s="33">
        <v>272973.358709605</v>
      </c>
      <c r="G62" s="1">
        <v>44835</v>
      </c>
      <c r="H62" s="33">
        <v>152696.596401777</v>
      </c>
    </row>
    <row r="63" spans="1:8" x14ac:dyDescent="0.2">
      <c r="A63" s="1">
        <v>39753</v>
      </c>
      <c r="B63" s="33">
        <v>331775.50332623802</v>
      </c>
      <c r="D63" s="1">
        <v>42309</v>
      </c>
      <c r="E63" s="33">
        <v>261223.407007142</v>
      </c>
      <c r="G63" s="1">
        <v>44866</v>
      </c>
      <c r="H63" s="33">
        <v>142990.31837761399</v>
      </c>
    </row>
    <row r="64" spans="1:8" x14ac:dyDescent="0.2">
      <c r="A64" s="1">
        <v>39783</v>
      </c>
      <c r="B64" s="33">
        <v>358333.34032828198</v>
      </c>
      <c r="D64" s="1">
        <v>42339</v>
      </c>
      <c r="E64" s="33">
        <v>264576.74434833898</v>
      </c>
      <c r="G64" s="1">
        <v>44896</v>
      </c>
      <c r="H64" s="33">
        <v>136318.96823976299</v>
      </c>
    </row>
    <row r="65" spans="1:8" x14ac:dyDescent="0.2">
      <c r="A65" s="1">
        <v>39814</v>
      </c>
      <c r="B65" s="33">
        <v>335999.291883467</v>
      </c>
      <c r="D65" s="1">
        <v>42370</v>
      </c>
      <c r="E65" s="33">
        <v>238686.01574580499</v>
      </c>
      <c r="G65" s="1">
        <v>44927</v>
      </c>
      <c r="H65" s="33">
        <v>136640.83419592501</v>
      </c>
    </row>
    <row r="66" spans="1:8" x14ac:dyDescent="0.2">
      <c r="A66" s="1">
        <v>39845</v>
      </c>
      <c r="B66" s="33">
        <v>298096.22741041501</v>
      </c>
      <c r="D66" s="1">
        <v>42401</v>
      </c>
      <c r="E66" s="33">
        <v>262215.22656136198</v>
      </c>
    </row>
    <row r="67" spans="1:8" x14ac:dyDescent="0.2">
      <c r="A67" s="1">
        <v>39873</v>
      </c>
      <c r="B67" s="33">
        <v>343406.40416385798</v>
      </c>
      <c r="D67" s="1">
        <v>42430</v>
      </c>
      <c r="E67" s="33">
        <v>277382.42246018897</v>
      </c>
    </row>
    <row r="68" spans="1:8" x14ac:dyDescent="0.2">
      <c r="A68" s="1">
        <v>39904</v>
      </c>
      <c r="B68" s="33">
        <v>340943.81547277299</v>
      </c>
      <c r="D68" s="1">
        <v>42461</v>
      </c>
      <c r="E68" s="33">
        <v>276079.35875120002</v>
      </c>
    </row>
    <row r="69" spans="1:8" x14ac:dyDescent="0.2">
      <c r="A69" s="1">
        <v>39934</v>
      </c>
      <c r="B69" s="33">
        <v>346131.21165936498</v>
      </c>
      <c r="D69" s="1">
        <v>42491</v>
      </c>
      <c r="E69" s="33">
        <v>267453.40654274501</v>
      </c>
    </row>
    <row r="70" spans="1:8" x14ac:dyDescent="0.2">
      <c r="A70" s="1">
        <v>39965</v>
      </c>
      <c r="B70" s="33">
        <v>338470.93483570497</v>
      </c>
      <c r="D70" s="1">
        <v>42522</v>
      </c>
      <c r="E70" s="33">
        <v>257808.680870841</v>
      </c>
    </row>
    <row r="71" spans="1:8" x14ac:dyDescent="0.2">
      <c r="A71" s="1">
        <v>39995</v>
      </c>
      <c r="B71" s="33">
        <v>337663.90513253299</v>
      </c>
      <c r="D71" s="1">
        <v>42552</v>
      </c>
      <c r="E71" s="33">
        <v>255964.60781657201</v>
      </c>
    </row>
    <row r="72" spans="1:8" x14ac:dyDescent="0.2">
      <c r="A72" s="1">
        <v>40026</v>
      </c>
      <c r="B72" s="33">
        <v>337300.82635378197</v>
      </c>
      <c r="D72" s="1">
        <v>42583</v>
      </c>
      <c r="E72" s="33">
        <v>252356.73203768299</v>
      </c>
    </row>
    <row r="73" spans="1:8" x14ac:dyDescent="0.2">
      <c r="A73" s="1">
        <v>40057</v>
      </c>
      <c r="B73" s="33">
        <v>347860.55052387301</v>
      </c>
      <c r="D73" s="1">
        <v>42614</v>
      </c>
      <c r="E73" s="33">
        <v>238974.73099534801</v>
      </c>
    </row>
    <row r="74" spans="1:8" x14ac:dyDescent="0.2">
      <c r="A74" s="1">
        <v>40087</v>
      </c>
      <c r="B74" s="33">
        <v>368418.32545770798</v>
      </c>
      <c r="D74" s="1">
        <v>42644</v>
      </c>
      <c r="E74" s="33">
        <v>247490.85222201599</v>
      </c>
    </row>
    <row r="75" spans="1:8" x14ac:dyDescent="0.2">
      <c r="A75" s="1">
        <v>40118</v>
      </c>
      <c r="B75" s="33">
        <v>319930.81494935398</v>
      </c>
      <c r="D75" s="1">
        <v>42675</v>
      </c>
      <c r="E75" s="33">
        <v>208619.13745481501</v>
      </c>
    </row>
    <row r="76" spans="1:8" x14ac:dyDescent="0.2">
      <c r="A76" s="1">
        <v>40148</v>
      </c>
      <c r="B76" s="33">
        <v>380201.65609252697</v>
      </c>
      <c r="D76" s="1">
        <v>42705</v>
      </c>
      <c r="E76" s="33">
        <v>198985.11066388199</v>
      </c>
    </row>
    <row r="77" spans="1:8" x14ac:dyDescent="0.2">
      <c r="A77" s="1">
        <v>40179</v>
      </c>
      <c r="B77" s="33">
        <v>306331.07212858298</v>
      </c>
      <c r="D77" s="1">
        <v>42736</v>
      </c>
      <c r="E77" s="33">
        <v>228848.54757076799</v>
      </c>
    </row>
    <row r="78" spans="1:8" x14ac:dyDescent="0.2">
      <c r="A78" s="1">
        <v>40210</v>
      </c>
      <c r="B78" s="33">
        <v>305578.47640770703</v>
      </c>
      <c r="D78" s="1">
        <v>42767</v>
      </c>
      <c r="E78" s="33">
        <v>204229.64246066101</v>
      </c>
    </row>
    <row r="79" spans="1:8" x14ac:dyDescent="0.2">
      <c r="A79" s="1">
        <v>40238</v>
      </c>
      <c r="B79" s="33">
        <v>325698.63092944497</v>
      </c>
      <c r="D79" s="1">
        <v>42795</v>
      </c>
      <c r="E79" s="33">
        <v>213091.07761639499</v>
      </c>
    </row>
    <row r="80" spans="1:8" x14ac:dyDescent="0.2">
      <c r="A80" s="1">
        <v>40269</v>
      </c>
      <c r="B80" s="33">
        <v>328811.54585523298</v>
      </c>
      <c r="D80" s="1">
        <v>42826</v>
      </c>
      <c r="E80" s="33">
        <v>219314.65711020501</v>
      </c>
    </row>
    <row r="81" spans="1:5" x14ac:dyDescent="0.2">
      <c r="A81" s="1">
        <v>40299</v>
      </c>
      <c r="B81" s="33">
        <v>324519.78591738798</v>
      </c>
      <c r="D81" s="1">
        <v>42856</v>
      </c>
      <c r="E81" s="33">
        <v>232879.00874088501</v>
      </c>
    </row>
    <row r="82" spans="1:5" x14ac:dyDescent="0.2">
      <c r="A82" s="1">
        <v>40330</v>
      </c>
      <c r="B82" s="33">
        <v>315482.03310204699</v>
      </c>
      <c r="D82" s="1">
        <v>42887</v>
      </c>
      <c r="E82" s="33">
        <v>207091.977074405</v>
      </c>
    </row>
    <row r="83" spans="1:5" x14ac:dyDescent="0.2">
      <c r="A83" s="1">
        <v>40360</v>
      </c>
      <c r="B83" s="33">
        <v>328812.15654130699</v>
      </c>
      <c r="D83" s="1">
        <v>42917</v>
      </c>
      <c r="E83" s="33">
        <v>223683.53625878901</v>
      </c>
    </row>
    <row r="84" spans="1:5" x14ac:dyDescent="0.2">
      <c r="A84" s="1">
        <v>40391</v>
      </c>
      <c r="B84" s="33">
        <v>367858.64456785901</v>
      </c>
      <c r="D84" s="1">
        <v>42948</v>
      </c>
      <c r="E84" s="33">
        <v>213455.94754608799</v>
      </c>
    </row>
    <row r="85" spans="1:5" x14ac:dyDescent="0.2">
      <c r="A85" s="1">
        <v>40422</v>
      </c>
      <c r="B85" s="33">
        <v>327870.716555472</v>
      </c>
      <c r="D85" s="1">
        <v>42979</v>
      </c>
      <c r="E85" s="33">
        <v>208536.68001769501</v>
      </c>
    </row>
    <row r="86" spans="1:5" x14ac:dyDescent="0.2">
      <c r="A86" s="1">
        <v>40452</v>
      </c>
      <c r="B86" s="33">
        <v>347353.03464627999</v>
      </c>
      <c r="D86" s="1">
        <v>43009</v>
      </c>
      <c r="E86" s="33">
        <v>191138.231659988</v>
      </c>
    </row>
    <row r="87" spans="1:5" x14ac:dyDescent="0.2">
      <c r="A87" s="1">
        <v>40483</v>
      </c>
      <c r="B87" s="33">
        <v>307710.34779658902</v>
      </c>
      <c r="D87" s="1">
        <v>43040</v>
      </c>
      <c r="E87" s="33">
        <v>202988.13775764199</v>
      </c>
    </row>
    <row r="88" spans="1:5" x14ac:dyDescent="0.2">
      <c r="A88" s="1">
        <v>40513</v>
      </c>
      <c r="B88" s="33">
        <v>326418.77197902102</v>
      </c>
      <c r="D88" s="1">
        <v>43070</v>
      </c>
      <c r="E88" s="33">
        <v>207281.66385376599</v>
      </c>
    </row>
  </sheetData>
  <phoneticPr fontId="4" type="noConversion"/>
  <pageMargins left="0.75" right="0.26" top="0.5" bottom="0.5" header="0.5" footer="0.5"/>
  <pageSetup scale="65" orientation="portrait" horizontalDpi="1200" verticalDpi="1200" r:id="rId1"/>
  <headerFooter alignWithMargins="0">
    <oddFooter>&amp;C11&amp;R&amp;"Arial,Italic"As of April 2023 Close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C000"/>
    <pageSetUpPr fitToPage="1"/>
  </sheetPr>
  <dimension ref="A1:H88"/>
  <sheetViews>
    <sheetView topLeftCell="A37" workbookViewId="0">
      <selection activeCell="H65" sqref="H65"/>
    </sheetView>
  </sheetViews>
  <sheetFormatPr defaultRowHeight="12.75" x14ac:dyDescent="0.2"/>
  <cols>
    <col min="1" max="1" width="18.140625" customWidth="1"/>
    <col min="2" max="2" width="15" bestFit="1" customWidth="1"/>
    <col min="4" max="4" width="18" customWidth="1"/>
    <col min="5" max="5" width="15" bestFit="1" customWidth="1"/>
    <col min="7" max="7" width="16" bestFit="1" customWidth="1"/>
    <col min="8" max="8" width="15" style="6" bestFit="1" customWidth="1"/>
  </cols>
  <sheetData>
    <row r="1" spans="1:8" ht="15.75" x14ac:dyDescent="0.25">
      <c r="A1" s="32" t="s">
        <v>56</v>
      </c>
    </row>
    <row r="2" spans="1:8" ht="12.75" customHeight="1" x14ac:dyDescent="0.25">
      <c r="A2" s="28"/>
    </row>
    <row r="4" spans="1:8" x14ac:dyDescent="0.2">
      <c r="A4" s="13" t="s">
        <v>53</v>
      </c>
      <c r="B4" s="5" t="s">
        <v>102</v>
      </c>
      <c r="D4" s="13" t="s">
        <v>53</v>
      </c>
      <c r="E4" s="5" t="s">
        <v>102</v>
      </c>
      <c r="G4" s="13" t="s">
        <v>53</v>
      </c>
      <c r="H4" s="92" t="s">
        <v>102</v>
      </c>
    </row>
    <row r="5" spans="1:8" x14ac:dyDescent="0.2">
      <c r="A5" s="1">
        <v>37987</v>
      </c>
      <c r="B5" s="33">
        <v>4116851.7030502702</v>
      </c>
      <c r="D5" s="1">
        <v>40544</v>
      </c>
      <c r="E5" s="33">
        <v>3457243.0842013899</v>
      </c>
      <c r="G5" s="1">
        <v>43101</v>
      </c>
      <c r="H5" s="33">
        <v>1758610.6901978999</v>
      </c>
    </row>
    <row r="6" spans="1:8" x14ac:dyDescent="0.2">
      <c r="A6" s="1">
        <v>38018</v>
      </c>
      <c r="B6" s="33">
        <v>3751396.37493467</v>
      </c>
      <c r="D6" s="1">
        <v>40575</v>
      </c>
      <c r="E6" s="33">
        <v>3223437.2451164201</v>
      </c>
      <c r="G6" s="1">
        <v>43132</v>
      </c>
      <c r="H6" s="33">
        <v>1626096.2700390001</v>
      </c>
    </row>
    <row r="7" spans="1:8" x14ac:dyDescent="0.2">
      <c r="A7" s="1">
        <v>38047</v>
      </c>
      <c r="B7" s="33">
        <v>3712684.6945070298</v>
      </c>
      <c r="D7" s="1">
        <v>40603</v>
      </c>
      <c r="E7" s="33">
        <v>3762696.9150382401</v>
      </c>
      <c r="G7" s="1">
        <v>43160</v>
      </c>
      <c r="H7" s="33">
        <v>1746944.9304808499</v>
      </c>
    </row>
    <row r="8" spans="1:8" x14ac:dyDescent="0.2">
      <c r="A8" s="1">
        <v>38078</v>
      </c>
      <c r="B8" s="33">
        <v>4034822.4873587298</v>
      </c>
      <c r="D8" s="1">
        <v>40634</v>
      </c>
      <c r="E8" s="33">
        <v>3672049.0705538299</v>
      </c>
      <c r="G8" s="1">
        <v>43191</v>
      </c>
      <c r="H8" s="33">
        <v>1629049.73784092</v>
      </c>
    </row>
    <row r="9" spans="1:8" x14ac:dyDescent="0.2">
      <c r="A9" s="1">
        <v>38108</v>
      </c>
      <c r="B9" s="33">
        <v>3916088.2692239801</v>
      </c>
      <c r="D9" s="1">
        <v>40664</v>
      </c>
      <c r="E9" s="33">
        <v>3481557.13080739</v>
      </c>
      <c r="G9" s="1">
        <v>43221</v>
      </c>
      <c r="H9" s="33">
        <v>1613532.5216773101</v>
      </c>
    </row>
    <row r="10" spans="1:8" x14ac:dyDescent="0.2">
      <c r="A10" s="1">
        <v>38139</v>
      </c>
      <c r="B10" s="33">
        <v>3969900.01426845</v>
      </c>
      <c r="D10" s="1">
        <v>40695</v>
      </c>
      <c r="E10" s="33">
        <v>3352562.4752425398</v>
      </c>
      <c r="G10" s="1">
        <v>43252</v>
      </c>
      <c r="H10" s="33">
        <v>1656576.28301246</v>
      </c>
    </row>
    <row r="11" spans="1:8" x14ac:dyDescent="0.2">
      <c r="A11" s="1">
        <v>38169</v>
      </c>
      <c r="B11" s="33">
        <v>4113654.6443410199</v>
      </c>
      <c r="D11" s="1">
        <v>40725</v>
      </c>
      <c r="E11" s="33">
        <v>3517719.4931378299</v>
      </c>
      <c r="G11" s="89" t="s">
        <v>134</v>
      </c>
      <c r="H11" s="33">
        <v>1772589.35388948</v>
      </c>
    </row>
    <row r="12" spans="1:8" x14ac:dyDescent="0.2">
      <c r="A12" s="1">
        <v>38200</v>
      </c>
      <c r="B12" s="33">
        <v>4039039.5325718001</v>
      </c>
      <c r="D12" s="1">
        <v>40756</v>
      </c>
      <c r="E12" s="33">
        <v>3653274.17930101</v>
      </c>
      <c r="G12" s="89" t="s">
        <v>135</v>
      </c>
      <c r="H12" s="33">
        <v>1709125.95836257</v>
      </c>
    </row>
    <row r="13" spans="1:8" x14ac:dyDescent="0.2">
      <c r="A13" s="1">
        <v>38231</v>
      </c>
      <c r="B13" s="33">
        <v>3203047.0171899502</v>
      </c>
      <c r="D13" s="1">
        <v>40787</v>
      </c>
      <c r="E13" s="33">
        <v>3283584.1392127201</v>
      </c>
      <c r="G13" s="89" t="s">
        <v>136</v>
      </c>
      <c r="H13" s="33">
        <v>1687060.8959718</v>
      </c>
    </row>
    <row r="14" spans="1:8" x14ac:dyDescent="0.2">
      <c r="A14" s="1">
        <v>38261</v>
      </c>
      <c r="B14" s="33">
        <v>3557609.2439597002</v>
      </c>
      <c r="D14" s="1">
        <v>40817</v>
      </c>
      <c r="E14" s="33">
        <v>3631482.0895234901</v>
      </c>
      <c r="G14" s="88" t="s">
        <v>137</v>
      </c>
      <c r="H14" s="33">
        <v>1811674.1080602801</v>
      </c>
    </row>
    <row r="15" spans="1:8" x14ac:dyDescent="0.2">
      <c r="A15" s="1">
        <v>38292</v>
      </c>
      <c r="B15" s="33">
        <v>3549434.2037618798</v>
      </c>
      <c r="D15" s="1">
        <v>40848</v>
      </c>
      <c r="E15" s="33">
        <v>3589808.3252400798</v>
      </c>
      <c r="G15" s="89" t="s">
        <v>138</v>
      </c>
      <c r="H15" s="33">
        <v>1782418.8463834701</v>
      </c>
    </row>
    <row r="16" spans="1:8" x14ac:dyDescent="0.2">
      <c r="A16" s="1">
        <v>38322</v>
      </c>
      <c r="B16" s="33">
        <v>3331205.5307657998</v>
      </c>
      <c r="D16" s="1">
        <v>40878</v>
      </c>
      <c r="E16" s="33">
        <v>3704364.8622238501</v>
      </c>
      <c r="G16" s="89" t="s">
        <v>139</v>
      </c>
      <c r="H16" s="33">
        <v>1831192.0630068299</v>
      </c>
    </row>
    <row r="17" spans="1:8" x14ac:dyDescent="0.2">
      <c r="A17" s="1">
        <v>38353</v>
      </c>
      <c r="B17" s="33">
        <v>3572292.7624133099</v>
      </c>
      <c r="D17" s="1">
        <v>40909</v>
      </c>
      <c r="E17" s="33">
        <v>3617113.47580782</v>
      </c>
      <c r="G17" s="89" t="s">
        <v>140</v>
      </c>
      <c r="H17" s="33">
        <v>1870155.6250970999</v>
      </c>
    </row>
    <row r="18" spans="1:8" x14ac:dyDescent="0.2">
      <c r="A18" s="1">
        <v>38384</v>
      </c>
      <c r="B18" s="33">
        <v>3179408.8827136802</v>
      </c>
      <c r="D18" s="1">
        <v>40940</v>
      </c>
      <c r="E18" s="33">
        <v>3359105.6657841098</v>
      </c>
      <c r="G18" s="89" t="s">
        <v>141</v>
      </c>
      <c r="H18" s="33">
        <v>1763422.69856225</v>
      </c>
    </row>
    <row r="19" spans="1:8" x14ac:dyDescent="0.2">
      <c r="A19" s="1">
        <v>38412</v>
      </c>
      <c r="B19" s="33">
        <v>3524675.37415754</v>
      </c>
      <c r="D19" s="1">
        <v>40969</v>
      </c>
      <c r="E19" s="33">
        <v>3628030.1824391801</v>
      </c>
      <c r="G19" s="89" t="s">
        <v>142</v>
      </c>
      <c r="H19" s="33">
        <v>1983026.9352591301</v>
      </c>
    </row>
    <row r="20" spans="1:8" x14ac:dyDescent="0.2">
      <c r="A20" s="1">
        <v>38443</v>
      </c>
      <c r="B20" s="33">
        <v>3373989.9785241601</v>
      </c>
      <c r="D20" s="1">
        <v>41000</v>
      </c>
      <c r="E20" s="33">
        <v>3557143.1770983501</v>
      </c>
      <c r="G20" s="88" t="s">
        <v>144</v>
      </c>
      <c r="H20" s="33">
        <v>1825057.5100588801</v>
      </c>
    </row>
    <row r="21" spans="1:8" x14ac:dyDescent="0.2">
      <c r="A21" s="1">
        <v>38473</v>
      </c>
      <c r="B21" s="33">
        <v>3512440.4707236402</v>
      </c>
      <c r="D21" s="1">
        <v>41030</v>
      </c>
      <c r="E21" s="33">
        <v>3600786.7327474002</v>
      </c>
      <c r="G21" s="89" t="s">
        <v>145</v>
      </c>
      <c r="H21" s="33">
        <v>1868608.13492312</v>
      </c>
    </row>
    <row r="22" spans="1:8" x14ac:dyDescent="0.2">
      <c r="A22" s="1">
        <v>38504</v>
      </c>
      <c r="B22" s="33">
        <v>3396830.1709777699</v>
      </c>
      <c r="D22" s="1">
        <v>41061</v>
      </c>
      <c r="E22" s="33">
        <v>3558328.3891504901</v>
      </c>
      <c r="G22" s="89" t="s">
        <v>146</v>
      </c>
      <c r="H22" s="33">
        <v>1727743.4439842999</v>
      </c>
    </row>
    <row r="23" spans="1:8" x14ac:dyDescent="0.2">
      <c r="A23" s="1">
        <v>38534</v>
      </c>
      <c r="B23" s="33">
        <v>3326464.2786851898</v>
      </c>
      <c r="D23" s="1">
        <v>41091</v>
      </c>
      <c r="E23" s="33">
        <v>3746938.1706518601</v>
      </c>
      <c r="G23" s="89" t="s">
        <v>147</v>
      </c>
      <c r="H23" s="33">
        <v>1513488.8603286999</v>
      </c>
    </row>
    <row r="24" spans="1:8" x14ac:dyDescent="0.2">
      <c r="A24" s="1">
        <v>38565</v>
      </c>
      <c r="B24" s="33">
        <v>2962636.152516</v>
      </c>
      <c r="D24" s="1">
        <v>41122</v>
      </c>
      <c r="E24" s="33">
        <v>3227504.5235491302</v>
      </c>
      <c r="G24" s="89" t="s">
        <v>148</v>
      </c>
      <c r="H24" s="33">
        <v>2027549.62063214</v>
      </c>
    </row>
    <row r="25" spans="1:8" x14ac:dyDescent="0.2">
      <c r="A25" s="1">
        <v>38596</v>
      </c>
      <c r="B25" s="33">
        <v>1299470.4760853499</v>
      </c>
      <c r="D25" s="1">
        <v>41153</v>
      </c>
      <c r="E25" s="33">
        <v>3467157.3585043098</v>
      </c>
      <c r="G25" s="89" t="s">
        <v>149</v>
      </c>
      <c r="H25" s="33">
        <v>2017316.59537062</v>
      </c>
    </row>
    <row r="26" spans="1:8" x14ac:dyDescent="0.2">
      <c r="A26" s="1">
        <v>38626</v>
      </c>
      <c r="B26" s="33">
        <v>1403319.12839957</v>
      </c>
      <c r="D26" s="1">
        <v>41183</v>
      </c>
      <c r="E26" s="33">
        <v>3830897.53566849</v>
      </c>
      <c r="G26" s="89" t="s">
        <v>150</v>
      </c>
      <c r="H26" s="33">
        <v>2103776.3541535898</v>
      </c>
    </row>
    <row r="27" spans="1:8" x14ac:dyDescent="0.2">
      <c r="A27" s="1">
        <v>38657</v>
      </c>
      <c r="B27" s="33">
        <v>2238950.7427524198</v>
      </c>
      <c r="D27" s="1">
        <v>41214</v>
      </c>
      <c r="E27" s="33">
        <v>4019006.0722573199</v>
      </c>
      <c r="G27" s="1">
        <v>43770</v>
      </c>
      <c r="H27" s="33">
        <v>2033840.0890590199</v>
      </c>
    </row>
    <row r="28" spans="1:8" x14ac:dyDescent="0.2">
      <c r="A28" s="1">
        <v>38687</v>
      </c>
      <c r="B28" s="33">
        <v>2696394.9614425902</v>
      </c>
      <c r="D28" s="1">
        <v>41244</v>
      </c>
      <c r="E28" s="33">
        <v>4127804.4652244998</v>
      </c>
      <c r="G28" s="1">
        <v>43800</v>
      </c>
      <c r="H28" s="33">
        <v>2125499.21178575</v>
      </c>
    </row>
    <row r="29" spans="1:8" x14ac:dyDescent="0.2">
      <c r="A29" s="1">
        <v>38718</v>
      </c>
      <c r="B29" s="33">
        <v>2903605.4539078199</v>
      </c>
      <c r="D29" s="1">
        <v>41275</v>
      </c>
      <c r="E29" s="33">
        <v>4105230.1342321299</v>
      </c>
      <c r="G29" s="1">
        <v>43831</v>
      </c>
      <c r="H29" s="33">
        <v>2103275.3072195798</v>
      </c>
    </row>
    <row r="30" spans="1:8" x14ac:dyDescent="0.2">
      <c r="A30" s="1">
        <v>38749</v>
      </c>
      <c r="B30" s="33">
        <v>2893564.0590993399</v>
      </c>
      <c r="D30" s="1">
        <v>41306</v>
      </c>
      <c r="E30" s="33">
        <v>3532687.4964948799</v>
      </c>
      <c r="G30" s="1">
        <v>43862</v>
      </c>
      <c r="H30" s="33">
        <v>1985643.2859313199</v>
      </c>
    </row>
    <row r="31" spans="1:8" x14ac:dyDescent="0.2">
      <c r="A31" s="1">
        <v>38777</v>
      </c>
      <c r="B31" s="33">
        <v>3195937.85636565</v>
      </c>
      <c r="D31" s="1">
        <v>41334</v>
      </c>
      <c r="E31" s="33">
        <v>4020816.7977016801</v>
      </c>
      <c r="G31" s="1">
        <v>43891</v>
      </c>
      <c r="H31" s="33">
        <v>2070357.5716444601</v>
      </c>
    </row>
    <row r="32" spans="1:8" x14ac:dyDescent="0.2">
      <c r="A32" s="1">
        <v>38808</v>
      </c>
      <c r="B32" s="33">
        <v>3179013.8634480401</v>
      </c>
      <c r="D32" s="1">
        <v>41365</v>
      </c>
      <c r="E32" s="33">
        <v>3533424.9274199102</v>
      </c>
      <c r="G32" s="1">
        <v>43922</v>
      </c>
      <c r="H32" s="33">
        <v>1869720.0293641</v>
      </c>
    </row>
    <row r="33" spans="1:8" x14ac:dyDescent="0.2">
      <c r="A33" s="1">
        <v>38838</v>
      </c>
      <c r="B33" s="33">
        <v>3441908.5052839699</v>
      </c>
      <c r="D33" s="1">
        <v>41395</v>
      </c>
      <c r="E33" s="33">
        <v>4076019.2154437001</v>
      </c>
      <c r="G33" s="1">
        <v>43952</v>
      </c>
      <c r="H33" s="33">
        <v>1688187.0423145499</v>
      </c>
    </row>
    <row r="34" spans="1:8" x14ac:dyDescent="0.2">
      <c r="A34" s="1">
        <v>38869</v>
      </c>
      <c r="B34" s="33">
        <v>3675130.0271896902</v>
      </c>
      <c r="D34" s="1">
        <v>41426</v>
      </c>
      <c r="E34" s="33">
        <v>3595453.0088969599</v>
      </c>
      <c r="G34" s="1">
        <v>43983</v>
      </c>
      <c r="H34" s="33">
        <v>1559977.76517929</v>
      </c>
    </row>
    <row r="35" spans="1:8" x14ac:dyDescent="0.2">
      <c r="A35" s="1">
        <v>38899</v>
      </c>
      <c r="B35" s="33">
        <v>3681560.89367529</v>
      </c>
      <c r="D35" s="1">
        <v>41456</v>
      </c>
      <c r="E35" s="33">
        <v>3744606.3363147001</v>
      </c>
      <c r="G35" s="1">
        <v>44013</v>
      </c>
      <c r="H35" s="33">
        <v>1631381.8765281001</v>
      </c>
    </row>
    <row r="36" spans="1:8" x14ac:dyDescent="0.2">
      <c r="A36" s="1">
        <v>38930</v>
      </c>
      <c r="B36" s="33">
        <v>3612949.7915254999</v>
      </c>
      <c r="D36" s="1">
        <v>41487</v>
      </c>
      <c r="E36" s="33">
        <v>3614393.4490958098</v>
      </c>
      <c r="G36" s="1">
        <v>44044</v>
      </c>
      <c r="H36" s="33">
        <v>1249053.9469920499</v>
      </c>
    </row>
    <row r="37" spans="1:8" x14ac:dyDescent="0.2">
      <c r="A37" s="1">
        <v>38961</v>
      </c>
      <c r="B37" s="33">
        <v>3543892.0726676499</v>
      </c>
      <c r="D37" s="1">
        <v>41518</v>
      </c>
      <c r="E37" s="33">
        <v>3679296.89777222</v>
      </c>
      <c r="G37" s="1">
        <v>44075</v>
      </c>
      <c r="H37" s="33">
        <v>1321842.88292679</v>
      </c>
    </row>
    <row r="38" spans="1:8" x14ac:dyDescent="0.2">
      <c r="A38" s="1">
        <v>38991</v>
      </c>
      <c r="B38" s="33">
        <v>3570670.6822408698</v>
      </c>
      <c r="D38" s="1">
        <v>41548</v>
      </c>
      <c r="E38" s="33">
        <v>3365870.6442591702</v>
      </c>
      <c r="G38" s="1">
        <v>44105</v>
      </c>
      <c r="H38" s="33">
        <v>1345844.81987499</v>
      </c>
    </row>
    <row r="39" spans="1:8" x14ac:dyDescent="0.2">
      <c r="A39" s="1">
        <v>39022</v>
      </c>
      <c r="B39" s="33">
        <v>3416427.34441827</v>
      </c>
      <c r="D39" s="1">
        <v>41579</v>
      </c>
      <c r="E39" s="33">
        <v>3308458.3553426801</v>
      </c>
      <c r="G39" s="1">
        <v>44136</v>
      </c>
      <c r="H39" s="33">
        <v>1411604.4240752701</v>
      </c>
    </row>
    <row r="40" spans="1:8" x14ac:dyDescent="0.2">
      <c r="A40" s="1">
        <v>39052</v>
      </c>
      <c r="B40" s="33">
        <v>3467063.68521418</v>
      </c>
      <c r="D40" s="1">
        <v>41609</v>
      </c>
      <c r="E40" s="33">
        <v>3481320.29714404</v>
      </c>
      <c r="G40" s="1">
        <v>44166</v>
      </c>
      <c r="H40" s="33">
        <v>1564146.4120160199</v>
      </c>
    </row>
    <row r="41" spans="1:8" x14ac:dyDescent="0.2">
      <c r="A41" s="1">
        <v>39083</v>
      </c>
      <c r="B41" s="33">
        <v>3431417.7115227999</v>
      </c>
      <c r="D41" s="1">
        <v>41640</v>
      </c>
      <c r="E41" s="33">
        <v>3194907.9605489802</v>
      </c>
      <c r="G41" s="1">
        <v>44197</v>
      </c>
      <c r="H41" s="33">
        <v>2226472.7443115199</v>
      </c>
    </row>
    <row r="42" spans="1:8" x14ac:dyDescent="0.2">
      <c r="A42" s="1">
        <v>39114</v>
      </c>
      <c r="B42" s="33">
        <v>3187283.0760072102</v>
      </c>
      <c r="D42" s="1">
        <v>41671</v>
      </c>
      <c r="E42" s="33">
        <v>3019313.2043184</v>
      </c>
      <c r="G42" s="1">
        <v>44228</v>
      </c>
      <c r="H42" s="33">
        <v>1982916.84945412</v>
      </c>
    </row>
    <row r="43" spans="1:8" x14ac:dyDescent="0.2">
      <c r="A43" s="1">
        <v>39142</v>
      </c>
      <c r="B43" s="33">
        <v>3758706.9102976499</v>
      </c>
      <c r="D43" s="1">
        <v>41699</v>
      </c>
      <c r="E43" s="33">
        <v>3432112.0284853401</v>
      </c>
      <c r="G43" s="1">
        <v>44256</v>
      </c>
      <c r="H43" s="33">
        <v>2244654.3454335299</v>
      </c>
    </row>
    <row r="44" spans="1:8" x14ac:dyDescent="0.2">
      <c r="A44" s="1">
        <v>39173</v>
      </c>
      <c r="B44" s="33">
        <v>3532409.0062794499</v>
      </c>
      <c r="D44" s="1">
        <v>41730</v>
      </c>
      <c r="E44" s="33">
        <v>3363139.4439751501</v>
      </c>
      <c r="G44" s="1">
        <v>44287</v>
      </c>
      <c r="H44" s="33">
        <v>2157769.28734576</v>
      </c>
    </row>
    <row r="45" spans="1:8" x14ac:dyDescent="0.2">
      <c r="A45" s="1">
        <v>39203</v>
      </c>
      <c r="B45" s="33">
        <v>3847360.6544289798</v>
      </c>
      <c r="D45" s="1">
        <v>41760</v>
      </c>
      <c r="E45" s="33">
        <v>3577997.19551697</v>
      </c>
      <c r="G45" s="1">
        <v>44317</v>
      </c>
      <c r="H45" s="33">
        <v>2269551.3707495402</v>
      </c>
    </row>
    <row r="46" spans="1:8" x14ac:dyDescent="0.2">
      <c r="A46" s="1">
        <v>39234</v>
      </c>
      <c r="B46" s="33">
        <v>3801646.8529513599</v>
      </c>
      <c r="D46" s="1">
        <v>41791</v>
      </c>
      <c r="E46" s="33">
        <v>3316014.4529355499</v>
      </c>
      <c r="G46" s="1">
        <v>44348</v>
      </c>
      <c r="H46" s="33">
        <v>2903310.77757442</v>
      </c>
    </row>
    <row r="47" spans="1:8" x14ac:dyDescent="0.2">
      <c r="A47" s="1">
        <v>39264</v>
      </c>
      <c r="B47" s="33">
        <v>3781746.6914056502</v>
      </c>
      <c r="D47" s="1">
        <v>41821</v>
      </c>
      <c r="E47" s="33">
        <v>3039114.0134418001</v>
      </c>
      <c r="G47" s="1">
        <v>44378</v>
      </c>
      <c r="H47" s="33">
        <v>1637895.4940704999</v>
      </c>
    </row>
    <row r="48" spans="1:8" x14ac:dyDescent="0.2">
      <c r="A48" s="1">
        <v>39295</v>
      </c>
      <c r="B48" s="33">
        <v>3496860.8815262401</v>
      </c>
      <c r="D48" s="1">
        <v>41852</v>
      </c>
      <c r="E48" s="33">
        <v>3439937.0193895502</v>
      </c>
      <c r="G48" s="1">
        <v>44409</v>
      </c>
      <c r="H48" s="33">
        <v>2340177.30899934</v>
      </c>
    </row>
    <row r="49" spans="1:8" x14ac:dyDescent="0.2">
      <c r="A49" s="1">
        <v>39326</v>
      </c>
      <c r="B49" s="33">
        <v>3473362.6859711502</v>
      </c>
      <c r="D49" s="1">
        <v>41883</v>
      </c>
      <c r="E49" s="33">
        <v>3397015.3074591998</v>
      </c>
      <c r="G49" s="1">
        <v>44440</v>
      </c>
      <c r="H49" s="33">
        <v>2148382.3599020098</v>
      </c>
    </row>
    <row r="50" spans="1:8" x14ac:dyDescent="0.2">
      <c r="A50" s="1">
        <v>39356</v>
      </c>
      <c r="B50" s="33">
        <v>3833954.5812043999</v>
      </c>
      <c r="D50" s="1">
        <v>41913</v>
      </c>
      <c r="E50" s="33">
        <v>3311869.8025758001</v>
      </c>
      <c r="G50" s="1">
        <v>44470</v>
      </c>
      <c r="H50" s="33">
        <v>2424316.5384784001</v>
      </c>
    </row>
    <row r="51" spans="1:8" x14ac:dyDescent="0.2">
      <c r="A51" s="1">
        <v>39387</v>
      </c>
      <c r="B51" s="33">
        <v>3398892.1835635598</v>
      </c>
      <c r="D51" s="1">
        <v>41944</v>
      </c>
      <c r="E51" s="33">
        <v>3240570.8339133998</v>
      </c>
      <c r="G51" s="1">
        <v>44501</v>
      </c>
      <c r="H51" s="33">
        <v>2552476.5445043398</v>
      </c>
    </row>
    <row r="52" spans="1:8" x14ac:dyDescent="0.2">
      <c r="A52" s="1">
        <v>39417</v>
      </c>
      <c r="B52" s="33">
        <v>3696247.7049747999</v>
      </c>
      <c r="D52" s="1">
        <v>41974</v>
      </c>
      <c r="E52" s="33">
        <v>3366056.6068246998</v>
      </c>
      <c r="G52" s="1">
        <v>44531</v>
      </c>
      <c r="H52" s="33">
        <v>2653522.8601431302</v>
      </c>
    </row>
    <row r="53" spans="1:8" x14ac:dyDescent="0.2">
      <c r="A53" s="1">
        <v>39448</v>
      </c>
      <c r="B53" s="33">
        <v>3730716.59485282</v>
      </c>
      <c r="D53" s="1">
        <v>42005</v>
      </c>
      <c r="E53" s="33">
        <v>3404761.4341886099</v>
      </c>
      <c r="G53" s="1">
        <v>44562</v>
      </c>
      <c r="H53" s="33">
        <v>3014894.2819407801</v>
      </c>
    </row>
    <row r="54" spans="1:8" x14ac:dyDescent="0.2">
      <c r="A54" s="1">
        <v>39479</v>
      </c>
      <c r="B54" s="33">
        <v>3481908.9951343099</v>
      </c>
      <c r="D54" s="1">
        <v>42036</v>
      </c>
      <c r="E54" s="33">
        <v>2731077.1020644298</v>
      </c>
      <c r="G54" s="1">
        <v>44593</v>
      </c>
      <c r="H54" s="33">
        <v>2754151.2868615398</v>
      </c>
    </row>
    <row r="55" spans="1:8" x14ac:dyDescent="0.2">
      <c r="A55" s="1">
        <v>39508</v>
      </c>
      <c r="B55" s="33">
        <v>3754457.7083301698</v>
      </c>
      <c r="D55" s="1">
        <v>42064</v>
      </c>
      <c r="E55" s="33">
        <v>2990729.1486962298</v>
      </c>
      <c r="G55" s="1">
        <v>44621</v>
      </c>
      <c r="H55" s="33">
        <v>2968063.5550600099</v>
      </c>
    </row>
    <row r="56" spans="1:8" x14ac:dyDescent="0.2">
      <c r="A56" s="1">
        <v>39539</v>
      </c>
      <c r="B56" s="33">
        <v>3601038.3554089</v>
      </c>
      <c r="D56" s="1">
        <v>42095</v>
      </c>
      <c r="E56" s="33">
        <v>3039094.1946797702</v>
      </c>
      <c r="G56" s="1">
        <v>44652</v>
      </c>
      <c r="H56" s="33">
        <v>2933593.6528232498</v>
      </c>
    </row>
    <row r="57" spans="1:8" x14ac:dyDescent="0.2">
      <c r="A57" s="1">
        <v>39569</v>
      </c>
      <c r="B57" s="33">
        <v>4320099.2010811502</v>
      </c>
      <c r="D57" s="1">
        <v>42125</v>
      </c>
      <c r="E57" s="33">
        <v>3218635.8573584598</v>
      </c>
      <c r="G57" s="1">
        <v>44682</v>
      </c>
      <c r="H57" s="33">
        <v>2993385.5762193701</v>
      </c>
    </row>
    <row r="58" spans="1:8" x14ac:dyDescent="0.2">
      <c r="A58" s="1">
        <v>39600</v>
      </c>
      <c r="B58" s="33">
        <v>4358968.2792846598</v>
      </c>
      <c r="D58" s="1">
        <v>42156</v>
      </c>
      <c r="E58" s="33">
        <v>3131769.63831768</v>
      </c>
      <c r="G58" s="1">
        <v>44713</v>
      </c>
      <c r="H58" s="33">
        <v>2978837.5852659699</v>
      </c>
    </row>
    <row r="59" spans="1:8" x14ac:dyDescent="0.2">
      <c r="A59" s="1">
        <v>39630</v>
      </c>
      <c r="B59" s="33">
        <v>4639414.5826604404</v>
      </c>
      <c r="D59" s="1">
        <v>42186</v>
      </c>
      <c r="E59" s="33">
        <v>3093487.3556683399</v>
      </c>
      <c r="G59" s="1">
        <v>44743</v>
      </c>
      <c r="H59" s="33">
        <v>3025635.0038676001</v>
      </c>
    </row>
    <row r="60" spans="1:8" x14ac:dyDescent="0.2">
      <c r="A60" s="1">
        <v>39661</v>
      </c>
      <c r="B60" s="33">
        <v>4254048.2048297198</v>
      </c>
      <c r="D60" s="1">
        <v>42217</v>
      </c>
      <c r="E60" s="33">
        <v>2992774.2438230999</v>
      </c>
      <c r="G60" s="1">
        <v>44774</v>
      </c>
      <c r="H60" s="33">
        <v>2865428.5823254301</v>
      </c>
    </row>
    <row r="61" spans="1:8" x14ac:dyDescent="0.2">
      <c r="A61" s="1">
        <v>39692</v>
      </c>
      <c r="B61" s="33">
        <v>1642121.1776660201</v>
      </c>
      <c r="D61" s="1">
        <v>42248</v>
      </c>
      <c r="E61" s="33">
        <v>2735426.7734534298</v>
      </c>
      <c r="G61" s="1">
        <v>44805</v>
      </c>
      <c r="H61" s="33">
        <v>3119350.0302615599</v>
      </c>
    </row>
    <row r="62" spans="1:8" x14ac:dyDescent="0.2">
      <c r="A62" s="1">
        <v>39722</v>
      </c>
      <c r="B62" s="33">
        <v>3450697.9705383801</v>
      </c>
      <c r="D62" s="1">
        <v>42278</v>
      </c>
      <c r="E62" s="33">
        <v>2846330.88352441</v>
      </c>
      <c r="G62" s="1">
        <v>44835</v>
      </c>
      <c r="H62" s="33">
        <v>3227805.4636215102</v>
      </c>
    </row>
    <row r="63" spans="1:8" x14ac:dyDescent="0.2">
      <c r="A63" s="1">
        <v>39753</v>
      </c>
      <c r="B63" s="33">
        <v>3823545.4159350898</v>
      </c>
      <c r="D63" s="1">
        <v>42309</v>
      </c>
      <c r="E63" s="33">
        <v>2653020.4554452999</v>
      </c>
      <c r="G63" s="1">
        <v>44866</v>
      </c>
      <c r="H63" s="33">
        <v>3144027.66978388</v>
      </c>
    </row>
    <row r="64" spans="1:8" x14ac:dyDescent="0.2">
      <c r="A64" s="1">
        <v>39783</v>
      </c>
      <c r="B64" s="33">
        <v>3184282.9857755699</v>
      </c>
      <c r="D64" s="1">
        <v>42339</v>
      </c>
      <c r="E64" s="33">
        <v>2662992.7884186702</v>
      </c>
      <c r="G64" s="1">
        <v>44896</v>
      </c>
      <c r="H64" s="33">
        <v>3000283.4074300802</v>
      </c>
    </row>
    <row r="65" spans="1:8" x14ac:dyDescent="0.2">
      <c r="A65" s="1">
        <v>39814</v>
      </c>
      <c r="B65" s="33">
        <v>3438444.2367176502</v>
      </c>
      <c r="D65" s="1">
        <v>42370</v>
      </c>
      <c r="E65" s="33">
        <v>2595659.0126004498</v>
      </c>
      <c r="G65" s="1">
        <v>44927</v>
      </c>
      <c r="H65" s="33">
        <v>1764152.93548899</v>
      </c>
    </row>
    <row r="66" spans="1:8" x14ac:dyDescent="0.2">
      <c r="A66" s="1">
        <v>39845</v>
      </c>
      <c r="B66" s="33">
        <v>3579269.6434981502</v>
      </c>
      <c r="D66" s="1">
        <v>42401</v>
      </c>
      <c r="E66" s="33">
        <v>2404903.12819289</v>
      </c>
    </row>
    <row r="67" spans="1:8" x14ac:dyDescent="0.2">
      <c r="A67" s="1">
        <v>39873</v>
      </c>
      <c r="B67" s="33">
        <v>3520944.6226184801</v>
      </c>
      <c r="D67" s="1">
        <v>42430</v>
      </c>
      <c r="E67" s="33">
        <v>2501164.0877212998</v>
      </c>
    </row>
    <row r="68" spans="1:8" x14ac:dyDescent="0.2">
      <c r="A68" s="1">
        <v>39904</v>
      </c>
      <c r="B68" s="33">
        <v>3511916.9513164898</v>
      </c>
      <c r="D68" s="1">
        <v>42461</v>
      </c>
      <c r="E68" s="33">
        <v>2354096.9744380298</v>
      </c>
    </row>
    <row r="69" spans="1:8" x14ac:dyDescent="0.2">
      <c r="A69" s="1">
        <v>39934</v>
      </c>
      <c r="B69" s="33">
        <v>3769963.5557009</v>
      </c>
      <c r="D69" s="1">
        <v>42491</v>
      </c>
      <c r="E69" s="33">
        <v>2513416.4455053001</v>
      </c>
    </row>
    <row r="70" spans="1:8" x14ac:dyDescent="0.2">
      <c r="A70" s="1">
        <v>39965</v>
      </c>
      <c r="B70" s="33">
        <v>3351008.7082273802</v>
      </c>
      <c r="D70" s="1">
        <v>42522</v>
      </c>
      <c r="E70" s="33">
        <v>2393687.02612196</v>
      </c>
    </row>
    <row r="71" spans="1:8" x14ac:dyDescent="0.2">
      <c r="A71" s="1">
        <v>39995</v>
      </c>
      <c r="B71" s="33">
        <v>4357713.6781390402</v>
      </c>
      <c r="D71" s="1">
        <v>42552</v>
      </c>
      <c r="E71" s="33">
        <v>2423122.7382212002</v>
      </c>
    </row>
    <row r="72" spans="1:8" x14ac:dyDescent="0.2">
      <c r="A72" s="1">
        <v>40026</v>
      </c>
      <c r="B72" s="33">
        <v>3418958.5700597102</v>
      </c>
      <c r="D72" s="1">
        <v>42583</v>
      </c>
      <c r="E72" s="33">
        <v>2295513.9773722398</v>
      </c>
    </row>
    <row r="73" spans="1:8" x14ac:dyDescent="0.2">
      <c r="A73" s="1">
        <v>40057</v>
      </c>
      <c r="B73" s="33">
        <v>3143287.55374848</v>
      </c>
      <c r="D73" s="1">
        <v>42614</v>
      </c>
      <c r="E73" s="33">
        <v>2239326.9426642</v>
      </c>
    </row>
    <row r="74" spans="1:8" x14ac:dyDescent="0.2">
      <c r="A74" s="1">
        <v>40087</v>
      </c>
      <c r="B74" s="33">
        <v>3296087.82257229</v>
      </c>
      <c r="D74" s="1">
        <v>42644</v>
      </c>
      <c r="E74" s="33">
        <v>2197609.6370426798</v>
      </c>
    </row>
    <row r="75" spans="1:8" x14ac:dyDescent="0.2">
      <c r="A75" s="1">
        <v>40118</v>
      </c>
      <c r="B75" s="33">
        <v>3062273.5011873702</v>
      </c>
      <c r="D75" s="1">
        <v>42675</v>
      </c>
      <c r="E75" s="33">
        <v>2124859.4222615999</v>
      </c>
    </row>
    <row r="76" spans="1:8" x14ac:dyDescent="0.2">
      <c r="A76" s="1">
        <v>40148</v>
      </c>
      <c r="B76" s="33">
        <v>3246835.2152069202</v>
      </c>
      <c r="D76" s="1">
        <v>42705</v>
      </c>
      <c r="E76" s="33">
        <v>2128786.52064216</v>
      </c>
    </row>
    <row r="77" spans="1:8" x14ac:dyDescent="0.2">
      <c r="A77" s="1">
        <v>40179</v>
      </c>
      <c r="B77" s="33">
        <v>3115838.4952301602</v>
      </c>
      <c r="D77" s="1">
        <v>42736</v>
      </c>
      <c r="E77" s="33">
        <v>2104279.6087225401</v>
      </c>
    </row>
    <row r="78" spans="1:8" x14ac:dyDescent="0.2">
      <c r="A78" s="1">
        <v>40210</v>
      </c>
      <c r="B78" s="33">
        <v>2709249.6322354199</v>
      </c>
      <c r="D78" s="1">
        <v>42767</v>
      </c>
      <c r="E78" s="33">
        <v>1913650.9600861401</v>
      </c>
    </row>
    <row r="79" spans="1:8" x14ac:dyDescent="0.2">
      <c r="A79" s="1">
        <v>40238</v>
      </c>
      <c r="B79" s="33">
        <v>2606749.0670757201</v>
      </c>
      <c r="D79" s="1">
        <v>42795</v>
      </c>
      <c r="E79" s="33">
        <v>2019755.6599136</v>
      </c>
    </row>
    <row r="80" spans="1:8" x14ac:dyDescent="0.2">
      <c r="A80" s="1">
        <v>40269</v>
      </c>
      <c r="B80" s="33">
        <v>3145341.4897636799</v>
      </c>
      <c r="D80" s="1">
        <v>42826</v>
      </c>
      <c r="E80" s="33">
        <v>1700864.7131197001</v>
      </c>
    </row>
    <row r="81" spans="1:5" x14ac:dyDescent="0.2">
      <c r="A81" s="1">
        <v>40299</v>
      </c>
      <c r="B81" s="33">
        <v>3115673.0132726198</v>
      </c>
      <c r="D81" s="1">
        <v>42856</v>
      </c>
      <c r="E81" s="33">
        <v>2007994.6094557999</v>
      </c>
    </row>
    <row r="82" spans="1:5" x14ac:dyDescent="0.2">
      <c r="A82" s="1">
        <v>40330</v>
      </c>
      <c r="B82" s="33">
        <v>3226898.8289640602</v>
      </c>
      <c r="D82" s="1">
        <v>42887</v>
      </c>
      <c r="E82" s="33">
        <v>1968967.2081832399</v>
      </c>
    </row>
    <row r="83" spans="1:5" x14ac:dyDescent="0.2">
      <c r="A83" s="1">
        <v>40360</v>
      </c>
      <c r="B83" s="33">
        <v>3603416.7345902501</v>
      </c>
      <c r="D83" s="1">
        <v>42917</v>
      </c>
      <c r="E83" s="33">
        <v>1944954.69382126</v>
      </c>
    </row>
    <row r="84" spans="1:5" x14ac:dyDescent="0.2">
      <c r="A84" s="1">
        <v>40391</v>
      </c>
      <c r="B84" s="33">
        <v>3299601.29664071</v>
      </c>
      <c r="D84" s="1">
        <v>42948</v>
      </c>
      <c r="E84" s="33">
        <v>1840798.449609</v>
      </c>
    </row>
    <row r="85" spans="1:5" x14ac:dyDescent="0.2">
      <c r="A85" s="1">
        <v>40422</v>
      </c>
      <c r="B85" s="33">
        <v>3054703.3281309102</v>
      </c>
      <c r="D85" s="1">
        <v>42979</v>
      </c>
      <c r="E85" s="33">
        <v>1766036.3128402</v>
      </c>
    </row>
    <row r="86" spans="1:5" x14ac:dyDescent="0.2">
      <c r="A86" s="1">
        <v>40452</v>
      </c>
      <c r="B86" s="33">
        <v>3151944.3827365199</v>
      </c>
      <c r="D86" s="1">
        <v>43009</v>
      </c>
      <c r="E86" s="33">
        <v>1770596.725237</v>
      </c>
    </row>
    <row r="87" spans="1:5" x14ac:dyDescent="0.2">
      <c r="A87" s="1">
        <v>40483</v>
      </c>
      <c r="B87" s="33">
        <v>2904288.6859379499</v>
      </c>
      <c r="D87" s="1">
        <v>43040</v>
      </c>
      <c r="E87" s="33">
        <v>1791796.1227102</v>
      </c>
    </row>
    <row r="88" spans="1:5" x14ac:dyDescent="0.2">
      <c r="A88" s="1">
        <v>40513</v>
      </c>
      <c r="B88" s="33">
        <v>3457136.50756909</v>
      </c>
      <c r="D88" s="1">
        <v>43070</v>
      </c>
      <c r="E88" s="33">
        <v>1742706.23000375</v>
      </c>
    </row>
  </sheetData>
  <phoneticPr fontId="4" type="noConversion"/>
  <pageMargins left="0.75" right="0.75" top="1" bottom="1" header="0.5" footer="0.5"/>
  <pageSetup scale="59" orientation="portrait" horizontalDpi="1200" verticalDpi="1200" r:id="rId1"/>
  <headerFooter alignWithMargins="0">
    <oddFooter>&amp;C14&amp;R&amp;"Arial,Italic"As of April 2023 Close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FFC000"/>
    <pageSetUpPr fitToPage="1"/>
  </sheetPr>
  <dimension ref="A1:AD120"/>
  <sheetViews>
    <sheetView workbookViewId="0">
      <pane ySplit="30" topLeftCell="A31" activePane="bottomLeft" state="frozen"/>
      <selection pane="bottomLeft" activeCell="A5" sqref="A5"/>
    </sheetView>
  </sheetViews>
  <sheetFormatPr defaultRowHeight="12.75" x14ac:dyDescent="0.2"/>
  <cols>
    <col min="2" max="2" width="15.28515625" hidden="1" customWidth="1"/>
    <col min="3" max="3" width="12.85546875" hidden="1" customWidth="1"/>
    <col min="4" max="4" width="12.28515625" hidden="1" customWidth="1"/>
    <col min="5" max="5" width="11.5703125" hidden="1" customWidth="1"/>
    <col min="6" max="6" width="14.42578125" hidden="1" customWidth="1"/>
    <col min="7" max="7" width="12.42578125" hidden="1" customWidth="1"/>
    <col min="8" max="8" width="11.28515625" hidden="1" customWidth="1"/>
    <col min="9" max="9" width="14.42578125" hidden="1" customWidth="1"/>
    <col min="10" max="10" width="10.7109375" hidden="1" customWidth="1"/>
    <col min="11" max="11" width="6.28515625" customWidth="1"/>
    <col min="12" max="12" width="14.7109375" bestFit="1" customWidth="1"/>
    <col min="13" max="13" width="11.5703125" bestFit="1" customWidth="1"/>
    <col min="14" max="14" width="12.28515625" bestFit="1" customWidth="1"/>
    <col min="15" max="15" width="11.5703125" bestFit="1" customWidth="1"/>
    <col min="16" max="16" width="14.28515625" customWidth="1"/>
    <col min="17" max="17" width="7" bestFit="1" customWidth="1"/>
    <col min="18" max="18" width="11.7109375" customWidth="1"/>
    <col min="19" max="19" width="12.85546875" bestFit="1" customWidth="1"/>
    <col min="20" max="20" width="9.28515625" bestFit="1" customWidth="1"/>
    <col min="21" max="21" width="7.42578125" customWidth="1"/>
    <col min="22" max="22" width="14.7109375" bestFit="1" customWidth="1"/>
    <col min="23" max="23" width="11.5703125" bestFit="1" customWidth="1"/>
    <col min="24" max="24" width="11.28515625" bestFit="1" customWidth="1"/>
    <col min="25" max="25" width="11.5703125" customWidth="1"/>
    <col min="26" max="26" width="14.5703125" customWidth="1"/>
    <col min="28" max="28" width="11.28515625" bestFit="1" customWidth="1"/>
    <col min="29" max="29" width="12.85546875" bestFit="1" customWidth="1"/>
    <col min="30" max="30" width="9.28515625" bestFit="1" customWidth="1"/>
  </cols>
  <sheetData>
    <row r="1" spans="1:30" x14ac:dyDescent="0.2">
      <c r="A1" s="12" t="s">
        <v>8</v>
      </c>
    </row>
    <row r="2" spans="1:30" x14ac:dyDescent="0.2">
      <c r="A2" t="s">
        <v>9</v>
      </c>
    </row>
    <row r="3" spans="1:30" x14ac:dyDescent="0.2">
      <c r="A3" t="s">
        <v>10</v>
      </c>
    </row>
    <row r="4" spans="1:30" x14ac:dyDescent="0.2">
      <c r="A4" s="80" t="s">
        <v>188</v>
      </c>
    </row>
    <row r="5" spans="1:30" x14ac:dyDescent="0.2">
      <c r="B5" s="10"/>
    </row>
    <row r="6" spans="1:30" ht="38.25" x14ac:dyDescent="0.2">
      <c r="B6" s="13" t="s">
        <v>11</v>
      </c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16</v>
      </c>
      <c r="H6" s="14" t="s">
        <v>17</v>
      </c>
      <c r="I6" s="14" t="s">
        <v>18</v>
      </c>
      <c r="J6" s="14" t="s">
        <v>57</v>
      </c>
      <c r="L6" s="13" t="s">
        <v>11</v>
      </c>
      <c r="M6" s="14" t="s">
        <v>12</v>
      </c>
      <c r="N6" s="14" t="s">
        <v>13</v>
      </c>
      <c r="O6" s="14" t="s">
        <v>14</v>
      </c>
      <c r="P6" s="14" t="s">
        <v>15</v>
      </c>
      <c r="Q6" s="14" t="s">
        <v>16</v>
      </c>
      <c r="R6" s="14" t="s">
        <v>17</v>
      </c>
      <c r="S6" s="14" t="s">
        <v>18</v>
      </c>
      <c r="T6" s="14" t="s">
        <v>57</v>
      </c>
      <c r="V6" s="13" t="s">
        <v>11</v>
      </c>
      <c r="W6" s="14" t="s">
        <v>12</v>
      </c>
      <c r="X6" s="14" t="s">
        <v>13</v>
      </c>
      <c r="Y6" s="14" t="s">
        <v>14</v>
      </c>
      <c r="Z6" s="14" t="s">
        <v>15</v>
      </c>
      <c r="AA6" s="14" t="s">
        <v>16</v>
      </c>
      <c r="AB6" s="14" t="s">
        <v>17</v>
      </c>
      <c r="AC6" s="14" t="s">
        <v>18</v>
      </c>
      <c r="AD6" s="14" t="s">
        <v>57</v>
      </c>
    </row>
    <row r="7" spans="1:30" hidden="1" x14ac:dyDescent="0.2">
      <c r="B7" s="1">
        <v>37987</v>
      </c>
      <c r="C7" s="38">
        <v>80</v>
      </c>
      <c r="D7" s="15">
        <v>102312.993</v>
      </c>
      <c r="E7" s="38">
        <v>24</v>
      </c>
      <c r="F7" s="16">
        <f t="shared" ref="F7:F30" si="0">E7/C7</f>
        <v>0.3</v>
      </c>
      <c r="G7" s="38">
        <v>21</v>
      </c>
      <c r="H7" s="17">
        <v>4054.3330000000001</v>
      </c>
      <c r="I7" s="18">
        <v>1209755.95</v>
      </c>
      <c r="J7" s="30">
        <f t="shared" ref="J7:J30" si="1">I7/H7</f>
        <v>298.38593672498041</v>
      </c>
    </row>
    <row r="8" spans="1:30" hidden="1" x14ac:dyDescent="0.2">
      <c r="B8" s="1">
        <v>38018</v>
      </c>
      <c r="C8" s="38">
        <f>189-C7</f>
        <v>109</v>
      </c>
      <c r="D8" s="15">
        <v>132831.10699999999</v>
      </c>
      <c r="E8" s="38">
        <v>36</v>
      </c>
      <c r="F8" s="16">
        <f t="shared" si="0"/>
        <v>0.33027522935779818</v>
      </c>
      <c r="G8" s="38">
        <v>33</v>
      </c>
      <c r="H8" s="17">
        <v>13638.395</v>
      </c>
      <c r="I8" s="18">
        <v>4170405.46</v>
      </c>
      <c r="J8" s="19">
        <f t="shared" si="1"/>
        <v>305.784182083009</v>
      </c>
    </row>
    <row r="9" spans="1:30" hidden="1" x14ac:dyDescent="0.2">
      <c r="B9" s="1">
        <v>38047</v>
      </c>
      <c r="C9" s="38">
        <f>273-189</f>
        <v>84</v>
      </c>
      <c r="D9" s="15">
        <v>126328.255</v>
      </c>
      <c r="E9" s="38">
        <v>35</v>
      </c>
      <c r="F9" s="16">
        <f t="shared" si="0"/>
        <v>0.41666666666666669</v>
      </c>
      <c r="G9" s="38">
        <v>37</v>
      </c>
      <c r="H9" s="17">
        <v>13838.581</v>
      </c>
      <c r="I9" s="18">
        <v>2773809.65</v>
      </c>
      <c r="J9" s="19">
        <f t="shared" si="1"/>
        <v>200.44032332505768</v>
      </c>
    </row>
    <row r="10" spans="1:30" hidden="1" x14ac:dyDescent="0.2">
      <c r="B10" s="1">
        <v>38078</v>
      </c>
      <c r="C10" s="38">
        <f>294-273</f>
        <v>21</v>
      </c>
      <c r="D10" s="15">
        <v>27689.52</v>
      </c>
      <c r="E10" s="38">
        <v>9</v>
      </c>
      <c r="F10" s="16">
        <f t="shared" si="0"/>
        <v>0.42857142857142855</v>
      </c>
      <c r="G10" s="38">
        <v>9</v>
      </c>
      <c r="H10" s="17">
        <v>2540.44</v>
      </c>
      <c r="I10" s="18">
        <v>686310.01</v>
      </c>
      <c r="J10" s="19">
        <f t="shared" si="1"/>
        <v>270.15399300908501</v>
      </c>
    </row>
    <row r="11" spans="1:30" hidden="1" x14ac:dyDescent="0.2">
      <c r="B11" s="1">
        <v>38108</v>
      </c>
      <c r="C11" s="38">
        <f>366-294</f>
        <v>72</v>
      </c>
      <c r="D11" s="15">
        <v>96587.86</v>
      </c>
      <c r="E11" s="38">
        <v>28</v>
      </c>
      <c r="F11" s="16">
        <f t="shared" si="0"/>
        <v>0.3888888888888889</v>
      </c>
      <c r="G11" s="38">
        <v>31</v>
      </c>
      <c r="H11" s="17">
        <v>14771.108</v>
      </c>
      <c r="I11" s="18">
        <v>3741030.81</v>
      </c>
      <c r="J11" s="19">
        <f t="shared" si="1"/>
        <v>253.26676983202614</v>
      </c>
    </row>
    <row r="12" spans="1:30" hidden="1" x14ac:dyDescent="0.2">
      <c r="B12" s="1">
        <v>38139</v>
      </c>
      <c r="C12" s="38">
        <f>467-366</f>
        <v>101</v>
      </c>
      <c r="D12" s="15">
        <v>124977.28</v>
      </c>
      <c r="E12" s="38">
        <v>25</v>
      </c>
      <c r="F12" s="16">
        <f t="shared" si="0"/>
        <v>0.24752475247524752</v>
      </c>
      <c r="G12" s="38">
        <v>24</v>
      </c>
      <c r="H12" s="17">
        <v>5544.19</v>
      </c>
      <c r="I12" s="18">
        <v>1942833.52</v>
      </c>
      <c r="J12" s="19">
        <f t="shared" si="1"/>
        <v>350.42693702777143</v>
      </c>
    </row>
    <row r="13" spans="1:30" hidden="1" x14ac:dyDescent="0.2">
      <c r="B13" s="1">
        <v>38169</v>
      </c>
      <c r="C13" s="38">
        <f>578-467</f>
        <v>111</v>
      </c>
      <c r="D13" s="15">
        <v>140323.89000000001</v>
      </c>
      <c r="E13" s="38">
        <v>31</v>
      </c>
      <c r="F13" s="16">
        <f t="shared" si="0"/>
        <v>0.27927927927927926</v>
      </c>
      <c r="G13" s="38">
        <v>32</v>
      </c>
      <c r="H13" s="17">
        <v>5817.56</v>
      </c>
      <c r="I13" s="18">
        <v>2044652.36</v>
      </c>
      <c r="J13" s="19">
        <f t="shared" si="1"/>
        <v>351.46218689622452</v>
      </c>
    </row>
    <row r="14" spans="1:30" hidden="1" x14ac:dyDescent="0.2">
      <c r="B14" s="1">
        <v>38200</v>
      </c>
      <c r="C14" s="38">
        <f>628-578</f>
        <v>50</v>
      </c>
      <c r="D14" s="15">
        <v>43044.913</v>
      </c>
      <c r="E14" s="38">
        <v>26</v>
      </c>
      <c r="F14" s="16">
        <f t="shared" si="0"/>
        <v>0.52</v>
      </c>
      <c r="G14" s="38">
        <v>27</v>
      </c>
      <c r="H14" s="17">
        <v>6881.4530000000004</v>
      </c>
      <c r="I14" s="18">
        <v>1989653.49</v>
      </c>
      <c r="J14" s="19">
        <f t="shared" si="1"/>
        <v>289.13275873569143</v>
      </c>
    </row>
    <row r="15" spans="1:30" hidden="1" x14ac:dyDescent="0.2">
      <c r="B15" s="1">
        <v>38231</v>
      </c>
      <c r="C15" s="38">
        <f>778-628</f>
        <v>150</v>
      </c>
      <c r="D15" s="15">
        <v>225055.041</v>
      </c>
      <c r="E15" s="38">
        <v>43</v>
      </c>
      <c r="F15" s="16">
        <f t="shared" si="0"/>
        <v>0.28666666666666668</v>
      </c>
      <c r="G15" s="38">
        <v>48</v>
      </c>
      <c r="H15" s="17">
        <v>10518.290999999999</v>
      </c>
      <c r="I15" s="18">
        <v>3193258.69</v>
      </c>
      <c r="J15" s="19">
        <f t="shared" si="1"/>
        <v>303.59101968180954</v>
      </c>
    </row>
    <row r="16" spans="1:30" hidden="1" x14ac:dyDescent="0.2">
      <c r="B16" s="1">
        <v>38261</v>
      </c>
      <c r="C16" s="38">
        <f>914-778</f>
        <v>136</v>
      </c>
      <c r="D16" s="15">
        <v>199371.38399999999</v>
      </c>
      <c r="E16" s="38">
        <v>56</v>
      </c>
      <c r="F16" s="16">
        <f t="shared" si="0"/>
        <v>0.41176470588235292</v>
      </c>
      <c r="G16" s="38">
        <v>75</v>
      </c>
      <c r="H16" s="17">
        <v>16777.063999999998</v>
      </c>
      <c r="I16" s="18">
        <v>8518107.5899999999</v>
      </c>
      <c r="J16" s="19">
        <f t="shared" si="1"/>
        <v>507.72337698658123</v>
      </c>
    </row>
    <row r="17" spans="2:30" hidden="1" x14ac:dyDescent="0.2">
      <c r="B17" s="1">
        <v>38292</v>
      </c>
      <c r="C17" s="38">
        <f>988-914</f>
        <v>74</v>
      </c>
      <c r="D17" s="15">
        <v>81727.592999999993</v>
      </c>
      <c r="E17" s="38">
        <v>30</v>
      </c>
      <c r="F17" s="16">
        <f t="shared" si="0"/>
        <v>0.40540540540540543</v>
      </c>
      <c r="G17" s="38">
        <v>33</v>
      </c>
      <c r="H17" s="17">
        <v>8058.3729999999996</v>
      </c>
      <c r="I17" s="18">
        <v>1842154.71</v>
      </c>
      <c r="J17" s="19">
        <f t="shared" si="1"/>
        <v>228.60132063879396</v>
      </c>
    </row>
    <row r="18" spans="2:30" hidden="1" x14ac:dyDescent="0.2">
      <c r="B18" s="1">
        <v>38322</v>
      </c>
      <c r="C18" s="38">
        <v>72</v>
      </c>
      <c r="D18" s="15">
        <v>47855.303999999996</v>
      </c>
      <c r="E18" s="38">
        <v>30</v>
      </c>
      <c r="F18" s="16">
        <f t="shared" si="0"/>
        <v>0.41666666666666669</v>
      </c>
      <c r="G18" s="38">
        <v>32</v>
      </c>
      <c r="H18" s="17">
        <v>3481.174</v>
      </c>
      <c r="I18" s="18">
        <v>952899.45</v>
      </c>
      <c r="J18" s="19">
        <f t="shared" si="1"/>
        <v>273.72933671227003</v>
      </c>
    </row>
    <row r="19" spans="2:30" ht="13.5" hidden="1" customHeight="1" x14ac:dyDescent="0.2">
      <c r="B19" s="1">
        <v>38353</v>
      </c>
      <c r="C19" s="38">
        <f>640-593</f>
        <v>47</v>
      </c>
      <c r="D19" s="17">
        <v>28880.06</v>
      </c>
      <c r="E19" s="37">
        <f>47-(401-377)</f>
        <v>23</v>
      </c>
      <c r="F19" s="16">
        <f t="shared" si="0"/>
        <v>0.48936170212765956</v>
      </c>
      <c r="G19" s="38">
        <v>24</v>
      </c>
      <c r="H19" s="15">
        <v>3472.91</v>
      </c>
      <c r="I19" s="57">
        <v>1118950.28</v>
      </c>
      <c r="J19" s="58">
        <f t="shared" si="1"/>
        <v>322.19386048011614</v>
      </c>
    </row>
    <row r="20" spans="2:30" ht="13.5" hidden="1" customHeight="1" x14ac:dyDescent="0.2">
      <c r="B20" s="1">
        <v>38384</v>
      </c>
      <c r="C20" s="38">
        <f>186-47</f>
        <v>139</v>
      </c>
      <c r="D20" s="17">
        <v>155224.52900000001</v>
      </c>
      <c r="E20" s="37">
        <v>50</v>
      </c>
      <c r="F20" s="16">
        <f t="shared" si="0"/>
        <v>0.35971223021582732</v>
      </c>
      <c r="G20" s="37">
        <v>54</v>
      </c>
      <c r="H20" s="15">
        <v>15760.712</v>
      </c>
      <c r="I20" s="57">
        <f>5701671.68</f>
        <v>5701671.6799999997</v>
      </c>
      <c r="J20" s="58">
        <f t="shared" si="1"/>
        <v>361.76485427815697</v>
      </c>
    </row>
    <row r="21" spans="2:30" ht="14.25" hidden="1" customHeight="1" x14ac:dyDescent="0.2">
      <c r="B21" s="1">
        <v>38412</v>
      </c>
      <c r="C21" s="38">
        <f>250-C20-C19</f>
        <v>64</v>
      </c>
      <c r="D21" s="15">
        <v>68473.919999999998</v>
      </c>
      <c r="E21" s="38">
        <v>17</v>
      </c>
      <c r="F21" s="16">
        <f t="shared" si="0"/>
        <v>0.265625</v>
      </c>
      <c r="G21" s="37">
        <v>18</v>
      </c>
      <c r="H21" s="15">
        <v>9143.27</v>
      </c>
      <c r="I21" s="57">
        <v>2990636</v>
      </c>
      <c r="J21" s="58">
        <f t="shared" si="1"/>
        <v>327.08604252089242</v>
      </c>
    </row>
    <row r="22" spans="2:30" ht="14.25" hidden="1" customHeight="1" x14ac:dyDescent="0.2">
      <c r="B22" s="1">
        <v>38443</v>
      </c>
      <c r="C22" s="38">
        <f>296-250</f>
        <v>46</v>
      </c>
      <c r="D22" s="15">
        <v>50416.84</v>
      </c>
      <c r="E22" s="38">
        <v>26</v>
      </c>
      <c r="F22" s="16">
        <f t="shared" si="0"/>
        <v>0.56521739130434778</v>
      </c>
      <c r="G22" s="37">
        <v>30</v>
      </c>
      <c r="H22" s="15">
        <v>9349.02</v>
      </c>
      <c r="I22" s="57">
        <v>3480941.06</v>
      </c>
      <c r="J22" s="58">
        <f t="shared" si="1"/>
        <v>372.33218668908614</v>
      </c>
    </row>
    <row r="23" spans="2:30" ht="14.25" hidden="1" customHeight="1" x14ac:dyDescent="0.2">
      <c r="B23" s="1">
        <v>38473</v>
      </c>
      <c r="C23" s="38">
        <v>95</v>
      </c>
      <c r="D23" s="15">
        <v>115385.349</v>
      </c>
      <c r="E23" s="38">
        <v>43</v>
      </c>
      <c r="F23" s="16">
        <f t="shared" si="0"/>
        <v>0.45263157894736844</v>
      </c>
      <c r="G23" s="37">
        <v>47</v>
      </c>
      <c r="H23" s="15">
        <v>10719.221</v>
      </c>
      <c r="I23" s="57">
        <v>5311157.78</v>
      </c>
      <c r="J23" s="58">
        <f t="shared" si="1"/>
        <v>495.47982824498166</v>
      </c>
    </row>
    <row r="24" spans="2:30" ht="12.75" hidden="1" customHeight="1" x14ac:dyDescent="0.2">
      <c r="B24" s="1">
        <v>38504</v>
      </c>
      <c r="C24" s="38">
        <v>94</v>
      </c>
      <c r="D24" s="15">
        <v>123785.14</v>
      </c>
      <c r="E24" s="38">
        <v>42</v>
      </c>
      <c r="F24" s="16">
        <f t="shared" si="0"/>
        <v>0.44680851063829785</v>
      </c>
      <c r="G24" s="37">
        <v>42</v>
      </c>
      <c r="H24" s="15">
        <v>8891.85</v>
      </c>
      <c r="I24" s="57">
        <v>2703889.29</v>
      </c>
      <c r="J24" s="58">
        <f t="shared" si="1"/>
        <v>304.08624639416996</v>
      </c>
    </row>
    <row r="25" spans="2:30" ht="13.5" hidden="1" customHeight="1" x14ac:dyDescent="0.2">
      <c r="B25" s="1">
        <v>38534</v>
      </c>
      <c r="C25" s="38">
        <v>148</v>
      </c>
      <c r="D25" s="15">
        <v>152777.69</v>
      </c>
      <c r="E25" s="38">
        <f>256-204</f>
        <v>52</v>
      </c>
      <c r="F25" s="16">
        <f t="shared" si="0"/>
        <v>0.35135135135135137</v>
      </c>
      <c r="G25" s="37">
        <v>52</v>
      </c>
      <c r="H25" s="15">
        <v>12760.26</v>
      </c>
      <c r="I25" s="57">
        <v>4650705.09</v>
      </c>
      <c r="J25" s="58">
        <f t="shared" si="1"/>
        <v>364.46789407112391</v>
      </c>
    </row>
    <row r="26" spans="2:30" ht="13.5" hidden="1" customHeight="1" x14ac:dyDescent="0.2">
      <c r="B26" s="1">
        <v>38565</v>
      </c>
      <c r="C26" s="38">
        <v>112</v>
      </c>
      <c r="D26" s="15">
        <v>165294.17000000001</v>
      </c>
      <c r="E26" s="38">
        <f>292-253</f>
        <v>39</v>
      </c>
      <c r="F26" s="16">
        <f t="shared" si="0"/>
        <v>0.3482142857142857</v>
      </c>
      <c r="G26" s="37">
        <v>40</v>
      </c>
      <c r="H26" s="15">
        <v>5431.63</v>
      </c>
      <c r="I26" s="57">
        <v>1836091.87</v>
      </c>
      <c r="J26" s="58">
        <f t="shared" si="1"/>
        <v>338.03699257865503</v>
      </c>
    </row>
    <row r="27" spans="2:30" ht="13.5" hidden="1" customHeight="1" x14ac:dyDescent="0.2">
      <c r="B27" s="1">
        <v>38596</v>
      </c>
      <c r="C27" s="38">
        <v>110</v>
      </c>
      <c r="D27" s="15">
        <v>125382.28</v>
      </c>
      <c r="E27" s="38">
        <f>334-292</f>
        <v>42</v>
      </c>
      <c r="F27" s="16">
        <f t="shared" si="0"/>
        <v>0.38181818181818183</v>
      </c>
      <c r="G27" s="37">
        <v>42</v>
      </c>
      <c r="H27" s="15">
        <v>17996.14</v>
      </c>
      <c r="I27" s="57">
        <v>5604577.6299999999</v>
      </c>
      <c r="J27" s="58">
        <f t="shared" si="1"/>
        <v>311.43220879588625</v>
      </c>
    </row>
    <row r="28" spans="2:30" ht="12.75" hidden="1" customHeight="1" x14ac:dyDescent="0.2">
      <c r="B28" s="1">
        <v>38626</v>
      </c>
      <c r="C28" s="38">
        <v>36</v>
      </c>
      <c r="D28" s="15">
        <v>19207.59</v>
      </c>
      <c r="E28" s="38">
        <f>365-334</f>
        <v>31</v>
      </c>
      <c r="F28" s="16">
        <f t="shared" si="0"/>
        <v>0.86111111111111116</v>
      </c>
      <c r="G28" s="37">
        <v>31</v>
      </c>
      <c r="H28" s="15">
        <v>5577.8</v>
      </c>
      <c r="I28" s="57">
        <v>1324037.01</v>
      </c>
      <c r="J28" s="58">
        <f t="shared" si="1"/>
        <v>237.37620746530891</v>
      </c>
    </row>
    <row r="29" spans="2:30" ht="13.5" hidden="1" customHeight="1" x14ac:dyDescent="0.2">
      <c r="B29" s="1">
        <v>38657</v>
      </c>
      <c r="C29" s="38">
        <v>58</v>
      </c>
      <c r="D29" s="15">
        <v>50384.311000000002</v>
      </c>
      <c r="E29" s="38">
        <f>58-(560-526)</f>
        <v>24</v>
      </c>
      <c r="F29" s="16">
        <f t="shared" si="0"/>
        <v>0.41379310344827586</v>
      </c>
      <c r="G29" s="37">
        <v>24</v>
      </c>
      <c r="H29" s="15">
        <v>4484.0609999999997</v>
      </c>
      <c r="I29" s="57">
        <v>1612996.95</v>
      </c>
      <c r="J29" s="58">
        <f t="shared" si="1"/>
        <v>359.71788742392221</v>
      </c>
    </row>
    <row r="30" spans="2:30" ht="15" hidden="1" customHeight="1" x14ac:dyDescent="0.2">
      <c r="B30" s="1">
        <v>38687</v>
      </c>
      <c r="C30" s="38">
        <v>75</v>
      </c>
      <c r="D30" s="39">
        <v>88898.39</v>
      </c>
      <c r="E30" s="38">
        <v>28</v>
      </c>
      <c r="F30" s="25">
        <f t="shared" si="0"/>
        <v>0.37333333333333335</v>
      </c>
      <c r="G30" s="37">
        <v>33</v>
      </c>
      <c r="H30" s="39">
        <v>8547.41</v>
      </c>
      <c r="I30" s="57">
        <v>4024433.63</v>
      </c>
      <c r="J30" s="58">
        <f t="shared" si="1"/>
        <v>470.83661951398142</v>
      </c>
    </row>
    <row r="31" spans="2:30" ht="14.25" customHeight="1" x14ac:dyDescent="0.2">
      <c r="B31" s="1">
        <v>39083</v>
      </c>
      <c r="C31" s="38">
        <v>44</v>
      </c>
      <c r="D31" s="15">
        <v>43615.048000000003</v>
      </c>
      <c r="E31" s="38">
        <v>23</v>
      </c>
      <c r="F31" s="25">
        <f t="shared" ref="F31:F38" si="2">E31/C31</f>
        <v>0.52272727272727271</v>
      </c>
      <c r="G31" s="37">
        <v>22</v>
      </c>
      <c r="H31" s="39">
        <v>8504.4390000000003</v>
      </c>
      <c r="I31" s="57">
        <v>4569069.37</v>
      </c>
      <c r="J31" s="58">
        <f t="shared" ref="J31:J38" si="3">I31/H31</f>
        <v>537.25699837461354</v>
      </c>
      <c r="K31" s="41"/>
      <c r="L31" s="1">
        <v>41640</v>
      </c>
      <c r="M31" s="38">
        <v>58</v>
      </c>
      <c r="N31" s="39">
        <v>76542.25</v>
      </c>
      <c r="O31" s="11">
        <v>20</v>
      </c>
      <c r="P31" s="25">
        <f t="shared" ref="P31:P46" si="4">O31/M31</f>
        <v>0.34482758620689657</v>
      </c>
      <c r="Q31" s="37">
        <v>21</v>
      </c>
      <c r="R31" s="39">
        <v>2332.27</v>
      </c>
      <c r="S31" s="40">
        <v>816900.26</v>
      </c>
      <c r="T31" s="6">
        <f t="shared" ref="T31:T46" si="5">S31/R31</f>
        <v>350.25972979114766</v>
      </c>
      <c r="V31" s="1">
        <v>44197</v>
      </c>
      <c r="W31" s="38">
        <v>8</v>
      </c>
      <c r="X31" s="39">
        <v>3563.8</v>
      </c>
      <c r="Y31" s="11">
        <v>4</v>
      </c>
      <c r="Z31" s="25">
        <f t="shared" ref="Z31:Z32" si="6">Y31/W31</f>
        <v>0.5</v>
      </c>
      <c r="AA31" s="37">
        <v>3</v>
      </c>
      <c r="AB31" s="39">
        <v>421.68599999999998</v>
      </c>
      <c r="AC31" s="40">
        <v>452324.7</v>
      </c>
      <c r="AD31" s="6">
        <f t="shared" ref="AD31:AD32" si="7">AC31/AB31</f>
        <v>1072.6576172792079</v>
      </c>
    </row>
    <row r="32" spans="2:30" x14ac:dyDescent="0.2">
      <c r="B32" s="1">
        <v>39114</v>
      </c>
      <c r="C32" s="38">
        <v>61</v>
      </c>
      <c r="D32" s="15">
        <v>68927.865000000005</v>
      </c>
      <c r="E32" s="38">
        <v>36</v>
      </c>
      <c r="F32" s="25">
        <f t="shared" si="2"/>
        <v>0.5901639344262295</v>
      </c>
      <c r="G32" s="37">
        <v>39</v>
      </c>
      <c r="H32" s="39">
        <v>10701.885</v>
      </c>
      <c r="I32" s="57">
        <v>11078923.369999999</v>
      </c>
      <c r="J32" s="58">
        <f t="shared" si="3"/>
        <v>1035.2310242541382</v>
      </c>
      <c r="K32" s="41"/>
      <c r="L32" s="1">
        <v>41671</v>
      </c>
      <c r="M32" s="38">
        <v>44</v>
      </c>
      <c r="N32" s="39">
        <v>63234.474999999999</v>
      </c>
      <c r="O32" s="11">
        <v>17</v>
      </c>
      <c r="P32" s="25">
        <f t="shared" si="4"/>
        <v>0.38636363636363635</v>
      </c>
      <c r="Q32" s="37">
        <v>20</v>
      </c>
      <c r="R32" s="39">
        <v>3010.5450000000001</v>
      </c>
      <c r="S32" s="40">
        <v>1106094.3999999999</v>
      </c>
      <c r="T32" s="6">
        <f t="shared" si="5"/>
        <v>367.40669878709667</v>
      </c>
      <c r="V32" s="1">
        <v>44228</v>
      </c>
      <c r="W32" s="38">
        <v>5</v>
      </c>
      <c r="X32" s="39">
        <v>163.50200000000001</v>
      </c>
      <c r="Y32" s="11">
        <v>4</v>
      </c>
      <c r="Z32" s="25">
        <f t="shared" si="6"/>
        <v>0.8</v>
      </c>
      <c r="AA32" s="37">
        <v>4</v>
      </c>
      <c r="AB32" s="39">
        <v>144.50200000000001</v>
      </c>
      <c r="AC32" s="40">
        <v>214921.17</v>
      </c>
      <c r="AD32" s="6">
        <f t="shared" si="7"/>
        <v>1487.323151236661</v>
      </c>
    </row>
    <row r="33" spans="2:30" x14ac:dyDescent="0.2">
      <c r="B33" s="1">
        <v>39142</v>
      </c>
      <c r="C33" s="38">
        <v>37</v>
      </c>
      <c r="D33" s="15">
        <v>55261.794999999998</v>
      </c>
      <c r="E33" s="38">
        <v>19</v>
      </c>
      <c r="F33" s="25">
        <f t="shared" si="2"/>
        <v>0.51351351351351349</v>
      </c>
      <c r="G33" s="37">
        <v>23</v>
      </c>
      <c r="H33" s="39">
        <v>5996.2950000000001</v>
      </c>
      <c r="I33" s="57">
        <v>2567201.33</v>
      </c>
      <c r="J33" s="58">
        <f t="shared" si="3"/>
        <v>428.13125938600422</v>
      </c>
      <c r="K33" s="41"/>
      <c r="L33" s="1">
        <v>41699</v>
      </c>
      <c r="M33" s="38">
        <v>40</v>
      </c>
      <c r="N33" s="39">
        <v>57073.247000000003</v>
      </c>
      <c r="O33" s="11">
        <v>13</v>
      </c>
      <c r="P33" s="25">
        <f t="shared" si="4"/>
        <v>0.32500000000000001</v>
      </c>
      <c r="Q33" s="37">
        <v>9</v>
      </c>
      <c r="R33" s="39">
        <v>2513.4169999999999</v>
      </c>
      <c r="S33" s="40">
        <v>769753.95</v>
      </c>
      <c r="T33" s="6">
        <f t="shared" si="5"/>
        <v>306.25795480813571</v>
      </c>
      <c r="V33" s="1">
        <v>44256</v>
      </c>
      <c r="W33" s="38">
        <v>5</v>
      </c>
      <c r="X33" s="39">
        <v>953.83</v>
      </c>
      <c r="Y33" s="11">
        <v>3</v>
      </c>
      <c r="Z33" s="25">
        <f>Y33/W33</f>
        <v>0.6</v>
      </c>
      <c r="AA33" s="37">
        <v>3</v>
      </c>
      <c r="AB33" s="39">
        <v>68.388000000000005</v>
      </c>
      <c r="AC33" s="40">
        <v>92402</v>
      </c>
      <c r="AD33" s="6">
        <f>AC33/AB33</f>
        <v>1351.1434754635316</v>
      </c>
    </row>
    <row r="34" spans="2:30" x14ac:dyDescent="0.2">
      <c r="B34" s="1">
        <v>39173</v>
      </c>
      <c r="C34" s="38">
        <v>58</v>
      </c>
      <c r="D34" s="39">
        <v>60473.27</v>
      </c>
      <c r="E34" s="11">
        <v>22</v>
      </c>
      <c r="F34" s="25">
        <f t="shared" si="2"/>
        <v>0.37931034482758619</v>
      </c>
      <c r="G34" s="37">
        <v>24</v>
      </c>
      <c r="H34" s="39">
        <v>10087.120000000001</v>
      </c>
      <c r="I34" s="57">
        <v>3250525.86</v>
      </c>
      <c r="J34" s="58">
        <f t="shared" si="3"/>
        <v>322.24518594008993</v>
      </c>
      <c r="K34" s="41"/>
      <c r="L34" s="1">
        <v>41730</v>
      </c>
      <c r="M34" s="38">
        <v>44</v>
      </c>
      <c r="N34" s="39">
        <v>29698.25</v>
      </c>
      <c r="O34" s="11">
        <v>33</v>
      </c>
      <c r="P34" s="25">
        <f t="shared" si="4"/>
        <v>0.75</v>
      </c>
      <c r="Q34" s="37">
        <v>32</v>
      </c>
      <c r="R34" s="39">
        <v>3851.83</v>
      </c>
      <c r="S34" s="40">
        <v>1871963.56</v>
      </c>
      <c r="T34" s="6">
        <f t="shared" si="5"/>
        <v>485.9932966927409</v>
      </c>
      <c r="V34" s="1">
        <v>44287</v>
      </c>
      <c r="W34" s="38">
        <v>17</v>
      </c>
      <c r="X34" s="39">
        <v>21888.082999999999</v>
      </c>
      <c r="Y34" s="11">
        <v>8</v>
      </c>
      <c r="Z34" s="25">
        <f>Y34/W34</f>
        <v>0.47058823529411764</v>
      </c>
      <c r="AA34" s="37">
        <v>8</v>
      </c>
      <c r="AB34" s="39">
        <v>2541.8589999999999</v>
      </c>
      <c r="AC34" s="40">
        <v>1660256.1</v>
      </c>
      <c r="AD34" s="6">
        <f>AC34/AB34</f>
        <v>653.16608828420465</v>
      </c>
    </row>
    <row r="35" spans="2:30" x14ac:dyDescent="0.2">
      <c r="B35" s="1">
        <v>39203</v>
      </c>
      <c r="C35" s="38">
        <v>77</v>
      </c>
      <c r="D35" s="39">
        <v>67181.820000000007</v>
      </c>
      <c r="E35" s="11">
        <v>40</v>
      </c>
      <c r="F35" s="25">
        <f t="shared" si="2"/>
        <v>0.51948051948051943</v>
      </c>
      <c r="G35" s="37">
        <v>44</v>
      </c>
      <c r="H35" s="39">
        <v>6303.81</v>
      </c>
      <c r="I35" s="57">
        <v>4844311.6399999997</v>
      </c>
      <c r="J35" s="58">
        <f t="shared" si="3"/>
        <v>768.47361199020895</v>
      </c>
      <c r="K35" s="41"/>
      <c r="L35" s="1">
        <v>41760</v>
      </c>
      <c r="M35" s="38">
        <v>51</v>
      </c>
      <c r="N35" s="39">
        <v>31101.126</v>
      </c>
      <c r="O35" s="11">
        <v>21</v>
      </c>
      <c r="P35" s="25">
        <f t="shared" si="4"/>
        <v>0.41176470588235292</v>
      </c>
      <c r="Q35" s="37">
        <v>12</v>
      </c>
      <c r="R35" s="39">
        <v>1817.69</v>
      </c>
      <c r="S35" s="40">
        <v>580974.12</v>
      </c>
      <c r="T35" s="6">
        <f t="shared" si="5"/>
        <v>319.62222381154101</v>
      </c>
      <c r="V35" s="1">
        <v>44317</v>
      </c>
      <c r="W35" s="38">
        <v>6</v>
      </c>
      <c r="X35" s="39">
        <v>1887.8</v>
      </c>
      <c r="Y35" s="11">
        <v>3</v>
      </c>
      <c r="Z35" s="25">
        <f>Y35/W35</f>
        <v>0.5</v>
      </c>
      <c r="AA35" s="37">
        <v>3</v>
      </c>
      <c r="AB35" s="39">
        <v>351.8</v>
      </c>
      <c r="AC35" s="40">
        <v>278950</v>
      </c>
      <c r="AD35" s="6">
        <f>AC35/AB35</f>
        <v>792.9221148379761</v>
      </c>
    </row>
    <row r="36" spans="2:30" x14ac:dyDescent="0.2">
      <c r="B36" s="1">
        <v>39234</v>
      </c>
      <c r="C36" s="38">
        <v>99</v>
      </c>
      <c r="D36" s="39">
        <v>159363.198</v>
      </c>
      <c r="E36" s="11">
        <v>31</v>
      </c>
      <c r="F36" s="25">
        <f t="shared" si="2"/>
        <v>0.31313131313131315</v>
      </c>
      <c r="G36" s="37">
        <v>31</v>
      </c>
      <c r="H36" s="39">
        <v>8098.1279999999997</v>
      </c>
      <c r="I36" s="57">
        <v>4008594.4</v>
      </c>
      <c r="J36" s="58">
        <f t="shared" si="3"/>
        <v>495.00259813132124</v>
      </c>
      <c r="K36" s="41"/>
      <c r="L36" s="1">
        <v>41791</v>
      </c>
      <c r="M36" s="38">
        <v>45</v>
      </c>
      <c r="N36" s="39">
        <v>51466.26</v>
      </c>
      <c r="O36" s="11">
        <v>10</v>
      </c>
      <c r="P36" s="25">
        <f t="shared" si="4"/>
        <v>0.22222222222222221</v>
      </c>
      <c r="Q36" s="37">
        <v>10</v>
      </c>
      <c r="R36" s="39">
        <v>3479.1689999999999</v>
      </c>
      <c r="S36" s="40">
        <v>1138394.1000000001</v>
      </c>
      <c r="T36" s="6">
        <f t="shared" si="5"/>
        <v>327.20287516932927</v>
      </c>
      <c r="V36" s="1">
        <v>44348</v>
      </c>
      <c r="W36" s="38">
        <v>11</v>
      </c>
      <c r="X36" s="39">
        <v>59897.758999999998</v>
      </c>
      <c r="Y36" s="11">
        <v>5</v>
      </c>
      <c r="Z36" s="25">
        <f>Y36/W36</f>
        <v>0.45454545454545453</v>
      </c>
      <c r="AA36" s="37">
        <v>5</v>
      </c>
      <c r="AB36" s="39">
        <v>967.78899999999999</v>
      </c>
      <c r="AC36" s="40">
        <v>728314.5</v>
      </c>
      <c r="AD36" s="6">
        <f>AC36/AB36</f>
        <v>752.5550507393657</v>
      </c>
    </row>
    <row r="37" spans="2:30" x14ac:dyDescent="0.2">
      <c r="B37" s="1">
        <v>39264</v>
      </c>
      <c r="C37" s="38">
        <v>90</v>
      </c>
      <c r="D37" s="39">
        <v>87101.8</v>
      </c>
      <c r="E37" s="11">
        <v>25</v>
      </c>
      <c r="F37" s="25">
        <f t="shared" si="2"/>
        <v>0.27777777777777779</v>
      </c>
      <c r="G37" s="37">
        <v>27</v>
      </c>
      <c r="H37" s="39">
        <v>8524.27</v>
      </c>
      <c r="I37" s="57">
        <v>2529957.38</v>
      </c>
      <c r="J37" s="58">
        <f t="shared" si="3"/>
        <v>296.79460880521145</v>
      </c>
      <c r="K37" s="41"/>
      <c r="L37" s="1">
        <v>41821</v>
      </c>
      <c r="M37" s="38">
        <v>39</v>
      </c>
      <c r="N37" s="39">
        <v>62867.24</v>
      </c>
      <c r="O37" s="11">
        <v>14</v>
      </c>
      <c r="P37" s="25">
        <f t="shared" si="4"/>
        <v>0.35897435897435898</v>
      </c>
      <c r="Q37" s="37">
        <v>15</v>
      </c>
      <c r="R37" s="39">
        <v>7561.4</v>
      </c>
      <c r="S37" s="40">
        <v>1512670.89</v>
      </c>
      <c r="T37" s="6">
        <f t="shared" si="5"/>
        <v>200.05169545322295</v>
      </c>
      <c r="V37" s="1">
        <v>44409</v>
      </c>
      <c r="W37" s="38">
        <v>14</v>
      </c>
      <c r="X37" s="39">
        <v>18125.862000000001</v>
      </c>
      <c r="Y37" s="11">
        <v>6</v>
      </c>
      <c r="Z37" s="25">
        <f t="shared" ref="Z37:Z57" si="8">Y37/W37</f>
        <v>0.42857142857142855</v>
      </c>
      <c r="AA37" s="37">
        <v>6</v>
      </c>
      <c r="AB37" s="39">
        <v>1494.8720000000001</v>
      </c>
      <c r="AC37" s="40">
        <v>580734.80000000005</v>
      </c>
      <c r="AD37" s="6">
        <f t="shared" ref="AD37:AD57" si="9">AC37/AB37</f>
        <v>388.48463279799211</v>
      </c>
    </row>
    <row r="38" spans="2:30" x14ac:dyDescent="0.2">
      <c r="B38" s="1">
        <v>39295</v>
      </c>
      <c r="C38" s="38">
        <v>83</v>
      </c>
      <c r="D38" s="39">
        <v>112945.77099999999</v>
      </c>
      <c r="E38" s="11">
        <v>29</v>
      </c>
      <c r="F38" s="25">
        <f t="shared" si="2"/>
        <v>0.3493975903614458</v>
      </c>
      <c r="G38" s="37">
        <v>28</v>
      </c>
      <c r="H38" s="39">
        <v>10786.901</v>
      </c>
      <c r="I38" s="57">
        <v>2892575.29</v>
      </c>
      <c r="J38" s="58">
        <f t="shared" si="3"/>
        <v>268.15628418208343</v>
      </c>
      <c r="K38" s="41"/>
      <c r="L38" s="1">
        <v>41852</v>
      </c>
      <c r="M38" s="38">
        <v>35</v>
      </c>
      <c r="N38" s="39">
        <v>24438.69</v>
      </c>
      <c r="O38" s="11">
        <v>21</v>
      </c>
      <c r="P38" s="25">
        <f t="shared" si="4"/>
        <v>0.6</v>
      </c>
      <c r="Q38" s="37">
        <v>27</v>
      </c>
      <c r="R38" s="39">
        <v>3036.2550000000001</v>
      </c>
      <c r="S38" s="40">
        <v>997895.9</v>
      </c>
      <c r="T38" s="6">
        <f t="shared" si="5"/>
        <v>328.66010924642364</v>
      </c>
      <c r="V38" s="1">
        <v>44440</v>
      </c>
      <c r="W38" s="38">
        <v>13</v>
      </c>
      <c r="X38" s="39">
        <v>2920.8739999999998</v>
      </c>
      <c r="Y38" s="11">
        <v>8</v>
      </c>
      <c r="Z38" s="25">
        <f t="shared" si="8"/>
        <v>0.61538461538461542</v>
      </c>
      <c r="AA38" s="37">
        <v>8</v>
      </c>
      <c r="AB38" s="39">
        <v>326.94400000000002</v>
      </c>
      <c r="AC38" s="40">
        <v>538221.25</v>
      </c>
      <c r="AD38" s="6">
        <f t="shared" si="9"/>
        <v>1646.2184655476167</v>
      </c>
    </row>
    <row r="39" spans="2:30" x14ac:dyDescent="0.2">
      <c r="B39" s="1">
        <v>39326</v>
      </c>
      <c r="C39" s="38">
        <v>45</v>
      </c>
      <c r="D39" s="39">
        <v>34768.699999999997</v>
      </c>
      <c r="E39" s="11">
        <v>14</v>
      </c>
      <c r="F39" s="25">
        <f t="shared" ref="F39:F45" si="10">E39/C39</f>
        <v>0.31111111111111112</v>
      </c>
      <c r="G39" s="37">
        <v>14</v>
      </c>
      <c r="H39" s="39">
        <v>3083.3</v>
      </c>
      <c r="I39" s="40">
        <v>1936243.01</v>
      </c>
      <c r="J39" s="58">
        <f t="shared" ref="J39:J57" si="11">I39/H39</f>
        <v>627.97749489183661</v>
      </c>
      <c r="K39" s="41"/>
      <c r="L39" s="1">
        <v>41883</v>
      </c>
      <c r="M39" s="38">
        <v>29</v>
      </c>
      <c r="N39" s="39">
        <v>46708.56</v>
      </c>
      <c r="O39" s="11">
        <v>8</v>
      </c>
      <c r="P39" s="25">
        <f t="shared" si="4"/>
        <v>0.27586206896551724</v>
      </c>
      <c r="Q39" s="37">
        <v>6</v>
      </c>
      <c r="R39" s="39">
        <v>1733.42</v>
      </c>
      <c r="S39" s="40">
        <v>663723.30000000005</v>
      </c>
      <c r="T39" s="6">
        <f t="shared" si="5"/>
        <v>382.89814355436073</v>
      </c>
      <c r="V39" s="1">
        <v>44470</v>
      </c>
      <c r="W39" s="38">
        <v>11</v>
      </c>
      <c r="X39" s="39">
        <v>2464</v>
      </c>
      <c r="Y39" s="11">
        <v>2</v>
      </c>
      <c r="Z39" s="25">
        <f t="shared" si="8"/>
        <v>0.18181818181818182</v>
      </c>
      <c r="AA39" s="37">
        <v>3</v>
      </c>
      <c r="AB39" s="39">
        <v>228</v>
      </c>
      <c r="AC39" s="40">
        <v>46056</v>
      </c>
      <c r="AD39" s="6">
        <f t="shared" si="9"/>
        <v>202</v>
      </c>
    </row>
    <row r="40" spans="2:30" x14ac:dyDescent="0.2">
      <c r="B40" s="1">
        <v>39356</v>
      </c>
      <c r="C40" s="38">
        <v>47</v>
      </c>
      <c r="D40" s="39">
        <v>41694.078999999998</v>
      </c>
      <c r="E40" s="11">
        <v>16</v>
      </c>
      <c r="F40" s="25">
        <f t="shared" si="10"/>
        <v>0.34042553191489361</v>
      </c>
      <c r="G40" s="37">
        <v>18</v>
      </c>
      <c r="H40" s="39">
        <v>5381.1890000000003</v>
      </c>
      <c r="I40" s="57">
        <v>6035465.6900000004</v>
      </c>
      <c r="J40" s="58">
        <f t="shared" si="11"/>
        <v>1121.5858967228246</v>
      </c>
      <c r="K40" s="41"/>
      <c r="L40" s="1">
        <v>41913</v>
      </c>
      <c r="M40" s="38">
        <v>13</v>
      </c>
      <c r="N40" s="39">
        <v>12488.72</v>
      </c>
      <c r="O40" s="11">
        <v>11</v>
      </c>
      <c r="P40" s="25">
        <f t="shared" si="4"/>
        <v>0.84615384615384615</v>
      </c>
      <c r="Q40" s="37">
        <v>10</v>
      </c>
      <c r="R40" s="39">
        <v>2962.67</v>
      </c>
      <c r="S40" s="40">
        <v>1196508.22</v>
      </c>
      <c r="T40" s="6">
        <f t="shared" si="5"/>
        <v>403.86145605146709</v>
      </c>
      <c r="V40" s="1">
        <v>44501</v>
      </c>
      <c r="W40" s="38">
        <v>6</v>
      </c>
      <c r="X40" s="39">
        <v>5609.47</v>
      </c>
      <c r="Y40" s="11">
        <v>2</v>
      </c>
      <c r="Z40" s="25">
        <f t="shared" si="8"/>
        <v>0.33333333333333331</v>
      </c>
      <c r="AA40" s="37">
        <v>1</v>
      </c>
      <c r="AB40" s="39">
        <v>35.1</v>
      </c>
      <c r="AC40" s="40">
        <v>13338</v>
      </c>
      <c r="AD40" s="6">
        <f t="shared" si="9"/>
        <v>380</v>
      </c>
    </row>
    <row r="41" spans="2:30" x14ac:dyDescent="0.2">
      <c r="B41" s="1">
        <v>39387</v>
      </c>
      <c r="C41" s="38">
        <v>43</v>
      </c>
      <c r="D41" s="39">
        <v>38583.24</v>
      </c>
      <c r="E41" s="11">
        <v>22</v>
      </c>
      <c r="F41" s="25">
        <f t="shared" si="10"/>
        <v>0.51162790697674421</v>
      </c>
      <c r="G41" s="37">
        <v>19</v>
      </c>
      <c r="H41" s="39">
        <v>3024.4690000000001</v>
      </c>
      <c r="I41" s="57">
        <v>1171854.94</v>
      </c>
      <c r="J41" s="58">
        <f t="shared" si="11"/>
        <v>387.45807611187286</v>
      </c>
      <c r="K41" s="41"/>
      <c r="L41" s="1">
        <v>41944</v>
      </c>
      <c r="M41" s="38">
        <v>7</v>
      </c>
      <c r="N41" s="39">
        <v>5624.23</v>
      </c>
      <c r="O41" s="11">
        <v>4</v>
      </c>
      <c r="P41" s="25">
        <f t="shared" si="4"/>
        <v>0.5714285714285714</v>
      </c>
      <c r="Q41" s="37">
        <v>4</v>
      </c>
      <c r="R41" s="39">
        <v>392.23</v>
      </c>
      <c r="S41" s="40">
        <v>69330.149999999994</v>
      </c>
      <c r="T41" s="6">
        <f t="shared" si="5"/>
        <v>176.75891696198656</v>
      </c>
      <c r="V41" s="1">
        <v>44531</v>
      </c>
      <c r="W41" s="38">
        <v>8</v>
      </c>
      <c r="X41" s="39">
        <v>11912.58</v>
      </c>
      <c r="Y41" s="11">
        <v>3</v>
      </c>
      <c r="Z41" s="25">
        <f t="shared" si="8"/>
        <v>0.375</v>
      </c>
      <c r="AA41" s="37">
        <v>3</v>
      </c>
      <c r="AB41" s="39">
        <v>316</v>
      </c>
      <c r="AC41" s="40">
        <v>403246</v>
      </c>
      <c r="AD41" s="6">
        <f t="shared" si="9"/>
        <v>1276.0949367088608</v>
      </c>
    </row>
    <row r="42" spans="2:30" x14ac:dyDescent="0.2">
      <c r="B42" s="1">
        <v>39417</v>
      </c>
      <c r="C42" s="38">
        <v>51</v>
      </c>
      <c r="D42" s="39">
        <v>50406.5</v>
      </c>
      <c r="E42" s="11">
        <v>26</v>
      </c>
      <c r="F42" s="25">
        <f t="shared" si="10"/>
        <v>0.50980392156862742</v>
      </c>
      <c r="G42" s="37">
        <v>24</v>
      </c>
      <c r="H42" s="39">
        <v>9097.2000000000007</v>
      </c>
      <c r="I42" s="57">
        <v>2413328.16</v>
      </c>
      <c r="J42" s="58">
        <f t="shared" si="11"/>
        <v>265.28252209471043</v>
      </c>
      <c r="K42" s="41"/>
      <c r="L42" s="1">
        <v>41974</v>
      </c>
      <c r="M42" s="38">
        <v>22</v>
      </c>
      <c r="N42" s="39">
        <v>12943.715</v>
      </c>
      <c r="O42" s="11">
        <v>10</v>
      </c>
      <c r="P42" s="25">
        <f t="shared" si="4"/>
        <v>0.45454545454545453</v>
      </c>
      <c r="Q42" s="37">
        <v>10</v>
      </c>
      <c r="R42" s="39">
        <v>1169.7149999999999</v>
      </c>
      <c r="S42" s="40">
        <v>634492.9</v>
      </c>
      <c r="T42" s="6">
        <f t="shared" si="5"/>
        <v>542.43375523097518</v>
      </c>
      <c r="V42" s="1">
        <v>44562</v>
      </c>
      <c r="W42" s="38">
        <v>6</v>
      </c>
      <c r="X42" s="39">
        <v>5904.54</v>
      </c>
      <c r="Y42" s="11">
        <v>3</v>
      </c>
      <c r="Z42" s="25">
        <f t="shared" si="8"/>
        <v>0.5</v>
      </c>
      <c r="AA42" s="37">
        <v>3</v>
      </c>
      <c r="AB42" s="39">
        <v>176.59700000000001</v>
      </c>
      <c r="AC42" s="40">
        <v>40024.550000000003</v>
      </c>
      <c r="AD42" s="6">
        <f t="shared" si="9"/>
        <v>226.64343108886334</v>
      </c>
    </row>
    <row r="43" spans="2:30" x14ac:dyDescent="0.2">
      <c r="B43" s="1">
        <v>39448</v>
      </c>
      <c r="C43" s="38">
        <v>59</v>
      </c>
      <c r="D43" s="39">
        <v>58403.266000000003</v>
      </c>
      <c r="E43" s="11">
        <v>24</v>
      </c>
      <c r="F43" s="25">
        <f t="shared" si="10"/>
        <v>0.40677966101694918</v>
      </c>
      <c r="G43" s="37">
        <v>19</v>
      </c>
      <c r="H43" s="39">
        <v>5503.9359999999997</v>
      </c>
      <c r="I43" s="57">
        <v>1304223.48</v>
      </c>
      <c r="J43" s="58">
        <f t="shared" si="11"/>
        <v>236.96196322050258</v>
      </c>
      <c r="L43" s="1">
        <v>42005</v>
      </c>
      <c r="M43" s="38">
        <v>94</v>
      </c>
      <c r="N43" s="39">
        <v>114412.42200000001</v>
      </c>
      <c r="O43" s="11">
        <v>28</v>
      </c>
      <c r="P43" s="25">
        <f t="shared" si="4"/>
        <v>0.2978723404255319</v>
      </c>
      <c r="Q43" s="37">
        <v>36</v>
      </c>
      <c r="R43" s="39">
        <v>5451.0619999999999</v>
      </c>
      <c r="S43" s="40">
        <v>2700090.2</v>
      </c>
      <c r="T43" s="6">
        <f t="shared" si="5"/>
        <v>495.33287275030079</v>
      </c>
      <c r="V43" s="1">
        <v>44593</v>
      </c>
      <c r="W43" s="38">
        <v>6</v>
      </c>
      <c r="X43" s="39">
        <v>90.03</v>
      </c>
      <c r="Y43" s="11">
        <v>3</v>
      </c>
      <c r="Z43" s="25">
        <f t="shared" si="8"/>
        <v>0.5</v>
      </c>
      <c r="AA43" s="37">
        <v>3</v>
      </c>
      <c r="AB43" s="39">
        <v>43.03</v>
      </c>
      <c r="AC43" s="40">
        <v>63218.5</v>
      </c>
      <c r="AD43" s="6">
        <f t="shared" si="9"/>
        <v>1469.1726702300721</v>
      </c>
    </row>
    <row r="44" spans="2:30" x14ac:dyDescent="0.2">
      <c r="B44" s="1">
        <v>39479</v>
      </c>
      <c r="C44" s="38">
        <v>28</v>
      </c>
      <c r="D44" s="39">
        <v>11245.63</v>
      </c>
      <c r="E44" s="11">
        <v>13</v>
      </c>
      <c r="F44" s="25">
        <f t="shared" si="10"/>
        <v>0.4642857142857143</v>
      </c>
      <c r="G44" s="37">
        <v>13</v>
      </c>
      <c r="H44" s="39">
        <v>1407.7</v>
      </c>
      <c r="I44" s="57">
        <v>433826.75</v>
      </c>
      <c r="J44" s="58">
        <f t="shared" si="11"/>
        <v>308.18125310790651</v>
      </c>
      <c r="L44" s="1">
        <v>42036</v>
      </c>
      <c r="M44" s="38">
        <v>43</v>
      </c>
      <c r="N44" s="39">
        <v>52221.114999999998</v>
      </c>
      <c r="O44" s="11">
        <v>13</v>
      </c>
      <c r="P44" s="25">
        <f t="shared" si="4"/>
        <v>0.30232558139534882</v>
      </c>
      <c r="Q44" s="37">
        <v>11</v>
      </c>
      <c r="R44" s="39">
        <v>1089.7149999999999</v>
      </c>
      <c r="S44" s="40">
        <v>307035.95600000001</v>
      </c>
      <c r="T44" s="6">
        <f t="shared" si="5"/>
        <v>281.75803398136213</v>
      </c>
      <c r="V44" s="1">
        <v>44621</v>
      </c>
      <c r="W44" s="38">
        <v>7</v>
      </c>
      <c r="X44" s="39">
        <v>2012.84</v>
      </c>
      <c r="Y44" s="11">
        <v>4</v>
      </c>
      <c r="Z44" s="25">
        <f t="shared" si="8"/>
        <v>0.5714285714285714</v>
      </c>
      <c r="AA44" s="37">
        <v>2</v>
      </c>
      <c r="AB44" s="39">
        <v>74.010000000000005</v>
      </c>
      <c r="AC44" s="40">
        <v>105174</v>
      </c>
      <c r="AD44" s="6">
        <f t="shared" si="9"/>
        <v>1421.0782326712606</v>
      </c>
    </row>
    <row r="45" spans="2:30" x14ac:dyDescent="0.2">
      <c r="B45" s="1">
        <v>39508</v>
      </c>
      <c r="C45" s="38">
        <v>115</v>
      </c>
      <c r="D45" s="39">
        <v>155146.88</v>
      </c>
      <c r="E45" s="11">
        <v>49</v>
      </c>
      <c r="F45" s="25">
        <f t="shared" si="10"/>
        <v>0.42608695652173911</v>
      </c>
      <c r="G45" s="37">
        <v>42</v>
      </c>
      <c r="H45" s="39">
        <v>17154.46</v>
      </c>
      <c r="I45" s="57">
        <v>3959010.21</v>
      </c>
      <c r="J45" s="58">
        <f t="shared" si="11"/>
        <v>230.78605855270291</v>
      </c>
      <c r="L45" s="1">
        <v>42064</v>
      </c>
      <c r="M45" s="38">
        <v>23</v>
      </c>
      <c r="N45" s="39">
        <v>22463.84</v>
      </c>
      <c r="O45" s="11">
        <v>11</v>
      </c>
      <c r="P45" s="25">
        <f t="shared" si="4"/>
        <v>0.47826086956521741</v>
      </c>
      <c r="Q45" s="37">
        <v>11</v>
      </c>
      <c r="R45" s="39">
        <v>1108.3</v>
      </c>
      <c r="S45" s="40">
        <v>2202616.44</v>
      </c>
      <c r="T45" s="6">
        <f t="shared" si="5"/>
        <v>1987.3828746729225</v>
      </c>
      <c r="V45" s="1">
        <v>44652</v>
      </c>
      <c r="W45" s="38">
        <v>5</v>
      </c>
      <c r="X45" s="39">
        <v>265.37200000000001</v>
      </c>
      <c r="Y45" s="11">
        <v>5</v>
      </c>
      <c r="Z45" s="25">
        <f t="shared" si="8"/>
        <v>1</v>
      </c>
      <c r="AA45" s="37">
        <v>5</v>
      </c>
      <c r="AB45" s="39">
        <v>265.37200000000001</v>
      </c>
      <c r="AC45" s="40">
        <v>529294</v>
      </c>
      <c r="AD45" s="6">
        <f t="shared" si="9"/>
        <v>1994.5359721447628</v>
      </c>
    </row>
    <row r="46" spans="2:30" x14ac:dyDescent="0.2">
      <c r="B46" s="1">
        <v>39539</v>
      </c>
      <c r="C46" s="38">
        <v>59</v>
      </c>
      <c r="D46" s="39">
        <v>57118.06</v>
      </c>
      <c r="E46" s="11">
        <v>29</v>
      </c>
      <c r="F46" s="25">
        <v>0.49152542372881358</v>
      </c>
      <c r="G46" s="37">
        <v>24</v>
      </c>
      <c r="H46" s="39">
        <v>3471.2919999999999</v>
      </c>
      <c r="I46" s="57">
        <v>1409967.24</v>
      </c>
      <c r="J46" s="58">
        <f t="shared" si="11"/>
        <v>406.17938220120925</v>
      </c>
      <c r="L46" s="1">
        <v>42095</v>
      </c>
      <c r="M46" s="38">
        <v>4</v>
      </c>
      <c r="N46" s="39">
        <v>2071.66</v>
      </c>
      <c r="O46" s="11">
        <v>3</v>
      </c>
      <c r="P46" s="25">
        <f t="shared" si="4"/>
        <v>0.75</v>
      </c>
      <c r="Q46" s="37">
        <v>3</v>
      </c>
      <c r="R46" s="39">
        <v>102.64</v>
      </c>
      <c r="S46" s="40">
        <v>23810</v>
      </c>
      <c r="T46" s="6">
        <f t="shared" si="5"/>
        <v>231.97583787996882</v>
      </c>
      <c r="V46" s="1">
        <v>44682</v>
      </c>
      <c r="W46" s="38">
        <v>14</v>
      </c>
      <c r="X46" s="39">
        <v>11540.79</v>
      </c>
      <c r="Y46" s="11">
        <v>8</v>
      </c>
      <c r="Z46" s="25">
        <f t="shared" si="8"/>
        <v>0.5714285714285714</v>
      </c>
      <c r="AA46" s="37">
        <v>8</v>
      </c>
      <c r="AB46" s="39">
        <v>1101.74</v>
      </c>
      <c r="AC46" s="40">
        <v>1005071.38</v>
      </c>
      <c r="AD46" s="6">
        <f t="shared" si="9"/>
        <v>912.25822789405845</v>
      </c>
    </row>
    <row r="47" spans="2:30" x14ac:dyDescent="0.2">
      <c r="B47" s="1">
        <v>39569</v>
      </c>
      <c r="C47" s="38">
        <v>46</v>
      </c>
      <c r="D47" s="39">
        <v>40455.817000000003</v>
      </c>
      <c r="E47" s="11">
        <v>27</v>
      </c>
      <c r="F47" s="25">
        <v>0.58695652173913049</v>
      </c>
      <c r="G47" s="37">
        <v>20</v>
      </c>
      <c r="H47" s="39">
        <v>4675.3630000000003</v>
      </c>
      <c r="I47" s="57">
        <v>2287897.7799999998</v>
      </c>
      <c r="J47" s="58">
        <f t="shared" si="11"/>
        <v>489.35190272926394</v>
      </c>
      <c r="L47" s="1">
        <v>42125</v>
      </c>
      <c r="M47" s="38">
        <v>2</v>
      </c>
      <c r="N47" s="39">
        <v>75.292000000000002</v>
      </c>
      <c r="O47" s="11">
        <v>2</v>
      </c>
      <c r="P47" s="25">
        <f t="shared" ref="P47:P51" si="12">O47/M47</f>
        <v>1</v>
      </c>
      <c r="Q47" s="37">
        <v>1</v>
      </c>
      <c r="R47" s="39">
        <v>36.07</v>
      </c>
      <c r="S47" s="40">
        <v>6312.25</v>
      </c>
      <c r="T47" s="6">
        <f t="shared" ref="T47:T49" si="13">S47/R47</f>
        <v>175</v>
      </c>
      <c r="V47" s="1">
        <v>44713</v>
      </c>
      <c r="W47" s="38">
        <v>4</v>
      </c>
      <c r="X47" s="39">
        <v>4246.88</v>
      </c>
      <c r="Y47" s="11">
        <v>3</v>
      </c>
      <c r="Z47" s="25">
        <f t="shared" si="8"/>
        <v>0.75</v>
      </c>
      <c r="AA47" s="37">
        <v>2</v>
      </c>
      <c r="AB47" s="39">
        <v>200.66</v>
      </c>
      <c r="AC47" s="40">
        <v>55527</v>
      </c>
      <c r="AD47" s="6">
        <f t="shared" si="9"/>
        <v>276.72181800059803</v>
      </c>
    </row>
    <row r="48" spans="2:30" x14ac:dyDescent="0.2">
      <c r="B48" s="1">
        <v>39600</v>
      </c>
      <c r="C48" s="38">
        <v>81</v>
      </c>
      <c r="D48" s="39">
        <v>52441.54</v>
      </c>
      <c r="E48" s="11">
        <v>61</v>
      </c>
      <c r="F48" s="25">
        <v>0.75308641975308643</v>
      </c>
      <c r="G48" s="37">
        <v>38</v>
      </c>
      <c r="H48" s="39">
        <v>9852.02</v>
      </c>
      <c r="I48" s="57">
        <v>35829909.810000002</v>
      </c>
      <c r="J48" s="58">
        <f t="shared" si="11"/>
        <v>3636.8084727802016</v>
      </c>
      <c r="L48" s="1">
        <v>42156</v>
      </c>
      <c r="M48" s="38">
        <v>35</v>
      </c>
      <c r="N48" s="39">
        <v>4786.67</v>
      </c>
      <c r="O48" s="11">
        <v>8</v>
      </c>
      <c r="P48" s="25">
        <f t="shared" si="12"/>
        <v>0.22857142857142856</v>
      </c>
      <c r="Q48" s="37">
        <v>8</v>
      </c>
      <c r="R48" s="39">
        <v>805.87</v>
      </c>
      <c r="S48" s="40">
        <v>3745369</v>
      </c>
      <c r="T48" s="6">
        <f t="shared" si="13"/>
        <v>4647.6094159107552</v>
      </c>
      <c r="V48" s="1">
        <v>44743</v>
      </c>
      <c r="W48" s="38">
        <v>17</v>
      </c>
      <c r="X48" s="39">
        <v>24652.9</v>
      </c>
      <c r="Y48" s="11">
        <v>11</v>
      </c>
      <c r="Z48" s="25">
        <f t="shared" si="8"/>
        <v>0.6470588235294118</v>
      </c>
      <c r="AA48" s="37">
        <v>12</v>
      </c>
      <c r="AB48" s="39">
        <v>2476.21</v>
      </c>
      <c r="AC48" s="40">
        <v>703356.7</v>
      </c>
      <c r="AD48" s="6">
        <f t="shared" si="9"/>
        <v>284.0456584861542</v>
      </c>
    </row>
    <row r="49" spans="2:30" x14ac:dyDescent="0.2">
      <c r="B49" s="1">
        <v>39630</v>
      </c>
      <c r="C49" s="38">
        <v>67</v>
      </c>
      <c r="D49" s="39">
        <v>75779.603000000003</v>
      </c>
      <c r="E49" s="11">
        <v>38</v>
      </c>
      <c r="F49" s="25">
        <f>E49/C49</f>
        <v>0.56716417910447758</v>
      </c>
      <c r="G49" s="37">
        <v>29</v>
      </c>
      <c r="H49" s="39">
        <v>6568.7629999999999</v>
      </c>
      <c r="I49" s="68">
        <v>48806966.780000001</v>
      </c>
      <c r="J49" s="69">
        <f t="shared" si="11"/>
        <v>7430.1610181399456</v>
      </c>
      <c r="L49" s="1">
        <v>42186</v>
      </c>
      <c r="M49" s="38">
        <v>2</v>
      </c>
      <c r="N49" s="39">
        <v>2071.1799999999998</v>
      </c>
      <c r="O49" s="11">
        <v>2</v>
      </c>
      <c r="P49" s="25">
        <f t="shared" si="12"/>
        <v>1</v>
      </c>
      <c r="Q49" s="37">
        <v>2</v>
      </c>
      <c r="R49" s="39">
        <v>36.020000000000003</v>
      </c>
      <c r="S49" s="40">
        <v>9005</v>
      </c>
      <c r="T49" s="6">
        <f t="shared" si="13"/>
        <v>249.99999999999997</v>
      </c>
      <c r="V49" s="1">
        <v>44774</v>
      </c>
      <c r="W49" s="38">
        <v>13</v>
      </c>
      <c r="X49" s="39">
        <v>11672</v>
      </c>
      <c r="Y49" s="11">
        <v>7</v>
      </c>
      <c r="Z49" s="25">
        <f t="shared" si="8"/>
        <v>0.53846153846153844</v>
      </c>
      <c r="AA49" s="37">
        <v>7</v>
      </c>
      <c r="AB49" s="39">
        <v>752.95</v>
      </c>
      <c r="AC49" s="40">
        <v>1922750</v>
      </c>
      <c r="AD49" s="6">
        <f t="shared" si="9"/>
        <v>2553.6224184872831</v>
      </c>
    </row>
    <row r="50" spans="2:30" x14ac:dyDescent="0.2">
      <c r="B50" s="1">
        <v>39661</v>
      </c>
      <c r="C50" s="38">
        <v>72</v>
      </c>
      <c r="D50" s="39">
        <v>31893.03</v>
      </c>
      <c r="E50" s="11">
        <v>72</v>
      </c>
      <c r="F50" s="25">
        <f>E50/C50</f>
        <v>1</v>
      </c>
      <c r="G50" s="37">
        <v>51</v>
      </c>
      <c r="H50" s="39">
        <v>7432.76</v>
      </c>
      <c r="I50" s="68">
        <v>93831700.030000001</v>
      </c>
      <c r="J50" s="69">
        <f t="shared" si="11"/>
        <v>12624.072354011161</v>
      </c>
      <c r="L50" s="1">
        <v>42217</v>
      </c>
      <c r="M50" s="38">
        <v>25</v>
      </c>
      <c r="N50" s="39">
        <v>1528.5119999999999</v>
      </c>
      <c r="O50" s="11">
        <v>21</v>
      </c>
      <c r="P50" s="25">
        <f t="shared" si="12"/>
        <v>0.84</v>
      </c>
      <c r="Q50" s="37">
        <v>21</v>
      </c>
      <c r="R50" s="39">
        <v>1443.5920000000001</v>
      </c>
      <c r="S50" s="40">
        <v>3084851.37</v>
      </c>
      <c r="T50" s="6">
        <f>S50/R50</f>
        <v>2136.9274490299199</v>
      </c>
      <c r="V50" s="1">
        <v>44805</v>
      </c>
      <c r="W50" s="38">
        <v>23</v>
      </c>
      <c r="X50" s="39">
        <v>37895.597000000002</v>
      </c>
      <c r="Y50" s="11">
        <v>12</v>
      </c>
      <c r="Z50" s="25">
        <f t="shared" si="8"/>
        <v>0.52173913043478259</v>
      </c>
      <c r="AA50" s="37">
        <v>13</v>
      </c>
      <c r="AB50" s="39">
        <v>2587.2269999999999</v>
      </c>
      <c r="AC50" s="40">
        <v>2156969.37</v>
      </c>
      <c r="AD50" s="6">
        <f t="shared" si="9"/>
        <v>833.69931204335774</v>
      </c>
    </row>
    <row r="51" spans="2:30" x14ac:dyDescent="0.2">
      <c r="B51" s="1">
        <v>39692</v>
      </c>
      <c r="C51" s="38">
        <v>0</v>
      </c>
      <c r="D51" s="39">
        <v>0</v>
      </c>
      <c r="E51" s="11">
        <v>0</v>
      </c>
      <c r="F51" s="25">
        <v>0</v>
      </c>
      <c r="G51" s="37">
        <v>0</v>
      </c>
      <c r="H51" s="39">
        <v>0</v>
      </c>
      <c r="I51" s="68">
        <v>0</v>
      </c>
      <c r="J51" s="69"/>
      <c r="L51" s="1">
        <v>42248</v>
      </c>
      <c r="M51" s="38">
        <v>36</v>
      </c>
      <c r="N51" s="39">
        <v>54402.961000000003</v>
      </c>
      <c r="O51" s="11">
        <v>10</v>
      </c>
      <c r="P51" s="25">
        <f t="shared" si="12"/>
        <v>0.27777777777777779</v>
      </c>
      <c r="Q51" s="37">
        <v>10</v>
      </c>
      <c r="R51" s="39">
        <v>1598.3219999999999</v>
      </c>
      <c r="S51" s="40">
        <v>476400.04</v>
      </c>
      <c r="T51" s="6">
        <f>S51/R51</f>
        <v>298.06261817080662</v>
      </c>
      <c r="V51" s="1">
        <v>44835</v>
      </c>
      <c r="W51" s="38">
        <v>3</v>
      </c>
      <c r="X51" s="39">
        <v>1269.76</v>
      </c>
      <c r="Y51" s="11">
        <v>2</v>
      </c>
      <c r="Z51" s="25">
        <f t="shared" si="8"/>
        <v>0.66666666666666663</v>
      </c>
      <c r="AA51" s="37">
        <v>2</v>
      </c>
      <c r="AB51" s="39">
        <v>138</v>
      </c>
      <c r="AC51" s="40">
        <v>263595</v>
      </c>
      <c r="AD51" s="6">
        <f t="shared" si="9"/>
        <v>1910.108695652174</v>
      </c>
    </row>
    <row r="52" spans="2:30" x14ac:dyDescent="0.2">
      <c r="B52" s="1">
        <v>39722</v>
      </c>
      <c r="C52" s="38">
        <v>367</v>
      </c>
      <c r="D52" s="39">
        <v>245850.30499999999</v>
      </c>
      <c r="E52" s="11">
        <v>142</v>
      </c>
      <c r="F52" s="25">
        <f t="shared" ref="F52:F61" si="14">E52/C52</f>
        <v>0.38692098092643051</v>
      </c>
      <c r="G52" s="37">
        <v>128</v>
      </c>
      <c r="H52" s="39">
        <v>32685.321</v>
      </c>
      <c r="I52" s="68">
        <v>43559940.380000003</v>
      </c>
      <c r="J52" s="69">
        <f t="shared" si="11"/>
        <v>1332.7065192353473</v>
      </c>
      <c r="L52" s="1">
        <v>42278</v>
      </c>
      <c r="M52" s="38">
        <v>36</v>
      </c>
      <c r="N52" s="39">
        <v>40385.69</v>
      </c>
      <c r="O52" s="11">
        <v>6</v>
      </c>
      <c r="P52" s="25">
        <v>0.16666666666666666</v>
      </c>
      <c r="Q52" s="37">
        <v>6</v>
      </c>
      <c r="R52" s="39">
        <v>387.03500000000003</v>
      </c>
      <c r="S52" s="40">
        <v>96492.38</v>
      </c>
      <c r="T52" s="6">
        <v>249.31176766959061</v>
      </c>
      <c r="V52" s="1">
        <v>44866</v>
      </c>
      <c r="W52" s="38">
        <v>5</v>
      </c>
      <c r="X52" s="39">
        <v>9985.0300000000007</v>
      </c>
      <c r="Y52" s="11">
        <v>5</v>
      </c>
      <c r="Z52" s="25">
        <f t="shared" si="8"/>
        <v>1</v>
      </c>
      <c r="AA52" s="37">
        <v>2</v>
      </c>
      <c r="AB52" s="39">
        <v>477</v>
      </c>
      <c r="AC52" s="40">
        <v>1366885</v>
      </c>
      <c r="AD52" s="6">
        <f t="shared" si="9"/>
        <v>2865.5870020964362</v>
      </c>
    </row>
    <row r="53" spans="2:30" x14ac:dyDescent="0.2">
      <c r="B53" s="1">
        <v>39753</v>
      </c>
      <c r="C53" s="38">
        <v>155</v>
      </c>
      <c r="D53" s="39">
        <v>105638.11</v>
      </c>
      <c r="E53" s="11">
        <v>53</v>
      </c>
      <c r="F53" s="25">
        <f t="shared" si="14"/>
        <v>0.34193548387096773</v>
      </c>
      <c r="G53" s="37">
        <v>41</v>
      </c>
      <c r="H53" s="39">
        <v>8925.3739999999998</v>
      </c>
      <c r="I53" s="68">
        <v>3757649.9199999999</v>
      </c>
      <c r="J53" s="69">
        <f t="shared" si="11"/>
        <v>421.00755889893242</v>
      </c>
      <c r="L53" s="1">
        <v>42309</v>
      </c>
      <c r="M53" s="38">
        <v>10</v>
      </c>
      <c r="N53" s="39">
        <v>12834.07</v>
      </c>
      <c r="O53" s="11">
        <v>4</v>
      </c>
      <c r="P53" s="25">
        <v>0.4</v>
      </c>
      <c r="Q53" s="37">
        <v>4</v>
      </c>
      <c r="R53" s="39">
        <v>126.17</v>
      </c>
      <c r="S53" s="40">
        <v>22165.52</v>
      </c>
      <c r="T53" s="6">
        <v>175.67979709915193</v>
      </c>
      <c r="V53" s="1">
        <v>44896</v>
      </c>
      <c r="W53" s="38">
        <v>7</v>
      </c>
      <c r="X53" s="39">
        <v>2714.9479999999999</v>
      </c>
      <c r="Y53" s="11">
        <v>4</v>
      </c>
      <c r="Z53" s="25">
        <f t="shared" si="8"/>
        <v>0.5714285714285714</v>
      </c>
      <c r="AA53" s="37">
        <v>5</v>
      </c>
      <c r="AB53" s="39">
        <v>351.94799999999998</v>
      </c>
      <c r="AC53" s="40">
        <v>144946.74</v>
      </c>
      <c r="AD53" s="6">
        <f t="shared" si="9"/>
        <v>411.8413515632991</v>
      </c>
    </row>
    <row r="54" spans="2:30" x14ac:dyDescent="0.2">
      <c r="B54" s="1">
        <v>39783</v>
      </c>
      <c r="C54" s="38">
        <v>142</v>
      </c>
      <c r="D54" s="39">
        <v>112087.56200000001</v>
      </c>
      <c r="E54" s="11">
        <v>50</v>
      </c>
      <c r="F54" s="25">
        <f t="shared" si="14"/>
        <v>0.352112676056338</v>
      </c>
      <c r="G54" s="37">
        <v>29</v>
      </c>
      <c r="H54" s="39">
        <v>4268.826</v>
      </c>
      <c r="I54" s="68">
        <v>1501254.23</v>
      </c>
      <c r="J54" s="69">
        <f t="shared" si="11"/>
        <v>351.67847787658712</v>
      </c>
      <c r="L54" s="1">
        <v>42339</v>
      </c>
      <c r="M54" s="38">
        <v>56</v>
      </c>
      <c r="N54" s="39">
        <v>82769.66</v>
      </c>
      <c r="O54" s="11">
        <v>6</v>
      </c>
      <c r="P54" s="25">
        <v>0.10714285714285714</v>
      </c>
      <c r="Q54" s="37">
        <v>7</v>
      </c>
      <c r="R54" s="39">
        <v>1485.43</v>
      </c>
      <c r="S54" s="40">
        <v>482109.5</v>
      </c>
      <c r="T54" s="6">
        <v>324.55888193990967</v>
      </c>
      <c r="V54" s="1">
        <v>44927</v>
      </c>
      <c r="W54" s="38">
        <v>8</v>
      </c>
      <c r="X54" s="39">
        <v>3142.74</v>
      </c>
      <c r="Y54" s="11">
        <v>5</v>
      </c>
      <c r="Z54" s="25">
        <f t="shared" si="8"/>
        <v>0.625</v>
      </c>
      <c r="AA54" s="37">
        <v>5</v>
      </c>
      <c r="AB54" s="39">
        <v>377.20299999999997</v>
      </c>
      <c r="AC54" s="40">
        <v>91237.36</v>
      </c>
      <c r="AD54" s="6">
        <f t="shared" si="9"/>
        <v>241.87867010601721</v>
      </c>
    </row>
    <row r="55" spans="2:30" x14ac:dyDescent="0.2">
      <c r="B55" s="1">
        <v>39814</v>
      </c>
      <c r="C55" s="38">
        <v>77</v>
      </c>
      <c r="D55" s="39">
        <v>105817.22</v>
      </c>
      <c r="E55" s="11">
        <v>24</v>
      </c>
      <c r="F55" s="25">
        <f t="shared" si="14"/>
        <v>0.31168831168831168</v>
      </c>
      <c r="G55" s="37">
        <v>18</v>
      </c>
      <c r="H55" s="39">
        <v>3594.67</v>
      </c>
      <c r="I55" s="68">
        <v>880837.75</v>
      </c>
      <c r="J55" s="69">
        <f t="shared" si="11"/>
        <v>245.03994803417282</v>
      </c>
      <c r="L55" s="1">
        <v>42370</v>
      </c>
      <c r="M55" s="38">
        <v>13</v>
      </c>
      <c r="N55" s="39">
        <v>3189.5309999999999</v>
      </c>
      <c r="O55" s="11">
        <v>8</v>
      </c>
      <c r="P55" s="25">
        <v>0.61538461538461542</v>
      </c>
      <c r="Q55" s="37">
        <v>8</v>
      </c>
      <c r="R55" s="39">
        <v>867.77700000000004</v>
      </c>
      <c r="S55" s="40">
        <v>307629.73</v>
      </c>
      <c r="T55" s="6">
        <v>354.50320762131281</v>
      </c>
      <c r="V55" s="1">
        <v>44958</v>
      </c>
      <c r="W55" s="38">
        <v>16</v>
      </c>
      <c r="X55" s="39">
        <v>9658.2540000000008</v>
      </c>
      <c r="Y55" s="11">
        <v>9</v>
      </c>
      <c r="Z55" s="25">
        <f t="shared" si="8"/>
        <v>0.5625</v>
      </c>
      <c r="AA55" s="37">
        <v>9</v>
      </c>
      <c r="AB55" s="39">
        <v>1013.573</v>
      </c>
      <c r="AC55" s="40">
        <v>915101.98</v>
      </c>
      <c r="AD55" s="6">
        <f t="shared" si="9"/>
        <v>902.84762912982092</v>
      </c>
    </row>
    <row r="56" spans="2:30" x14ac:dyDescent="0.2">
      <c r="B56" s="1">
        <v>39845</v>
      </c>
      <c r="C56" s="38">
        <v>28</v>
      </c>
      <c r="D56" s="39">
        <v>34140.230000000003</v>
      </c>
      <c r="E56" s="11">
        <v>24</v>
      </c>
      <c r="F56" s="25">
        <f t="shared" si="14"/>
        <v>0.8571428571428571</v>
      </c>
      <c r="G56" s="37">
        <v>16</v>
      </c>
      <c r="H56" s="39">
        <v>1612.75</v>
      </c>
      <c r="I56" s="68">
        <v>604287.81999999995</v>
      </c>
      <c r="J56" s="69">
        <f t="shared" si="11"/>
        <v>374.6940443342117</v>
      </c>
      <c r="L56" s="1">
        <v>42401</v>
      </c>
      <c r="M56" s="38">
        <v>26</v>
      </c>
      <c r="N56" s="39">
        <v>23819.85</v>
      </c>
      <c r="O56" s="11">
        <v>13</v>
      </c>
      <c r="P56" s="25">
        <f t="shared" ref="P56:P75" si="15">O56/M56</f>
        <v>0.5</v>
      </c>
      <c r="Q56" s="37">
        <v>18</v>
      </c>
      <c r="R56" s="39">
        <v>2379.29</v>
      </c>
      <c r="S56" s="40">
        <v>519939.15</v>
      </c>
      <c r="T56" s="6">
        <f t="shared" ref="T56:T75" si="16">S56/R56</f>
        <v>218.52701856436164</v>
      </c>
      <c r="V56" s="1">
        <v>44986</v>
      </c>
      <c r="W56" s="38">
        <v>2</v>
      </c>
      <c r="X56" s="39">
        <v>191.76</v>
      </c>
      <c r="Y56" s="11">
        <v>2</v>
      </c>
      <c r="Z56" s="25">
        <f t="shared" si="8"/>
        <v>1</v>
      </c>
      <c r="AA56" s="37">
        <v>1</v>
      </c>
      <c r="AB56" s="39">
        <v>8.27</v>
      </c>
      <c r="AC56" s="40">
        <v>1819.4</v>
      </c>
      <c r="AD56" s="6">
        <f t="shared" si="9"/>
        <v>220.00000000000003</v>
      </c>
    </row>
    <row r="57" spans="2:30" x14ac:dyDescent="0.2">
      <c r="B57" s="1">
        <v>39873</v>
      </c>
      <c r="C57" s="38">
        <v>45</v>
      </c>
      <c r="D57" s="39">
        <v>41747.129999999997</v>
      </c>
      <c r="E57" s="11">
        <v>6</v>
      </c>
      <c r="F57" s="25">
        <f t="shared" si="14"/>
        <v>0.13333333333333333</v>
      </c>
      <c r="G57" s="37">
        <v>6</v>
      </c>
      <c r="H57" s="39">
        <v>2681.87</v>
      </c>
      <c r="I57" s="68">
        <v>1356772.99</v>
      </c>
      <c r="J57" s="69">
        <f t="shared" si="11"/>
        <v>505.90557707868021</v>
      </c>
      <c r="L57" s="1">
        <v>42430</v>
      </c>
      <c r="M57" s="38">
        <v>7</v>
      </c>
      <c r="N57" s="39">
        <v>5921</v>
      </c>
      <c r="O57" s="11">
        <v>3</v>
      </c>
      <c r="P57" s="25">
        <f t="shared" si="15"/>
        <v>0.42857142857142855</v>
      </c>
      <c r="Q57" s="37">
        <v>3</v>
      </c>
      <c r="R57" s="39">
        <v>240</v>
      </c>
      <c r="S57" s="40">
        <v>47190</v>
      </c>
      <c r="T57" s="6">
        <f t="shared" si="16"/>
        <v>196.625</v>
      </c>
      <c r="V57" s="1">
        <v>45017</v>
      </c>
      <c r="W57" s="38">
        <v>13</v>
      </c>
      <c r="X57" s="39">
        <v>19697.78</v>
      </c>
      <c r="Y57" s="11">
        <v>8</v>
      </c>
      <c r="Z57" s="25">
        <f t="shared" si="8"/>
        <v>0.61538461538461542</v>
      </c>
      <c r="AA57" s="37">
        <v>11</v>
      </c>
      <c r="AB57" s="39">
        <v>1200.68</v>
      </c>
      <c r="AC57" s="40">
        <v>321378.2</v>
      </c>
      <c r="AD57" s="6">
        <f t="shared" si="9"/>
        <v>267.66349068860978</v>
      </c>
    </row>
    <row r="58" spans="2:30" x14ac:dyDescent="0.2">
      <c r="B58" s="1">
        <v>39904</v>
      </c>
      <c r="C58" s="38">
        <v>64</v>
      </c>
      <c r="D58" s="39">
        <v>69340.56</v>
      </c>
      <c r="E58" s="11">
        <v>20</v>
      </c>
      <c r="F58" s="25">
        <f t="shared" si="14"/>
        <v>0.3125</v>
      </c>
      <c r="G58" s="37">
        <v>9</v>
      </c>
      <c r="H58" s="39">
        <v>760.07</v>
      </c>
      <c r="I58" s="68">
        <v>773943.34</v>
      </c>
      <c r="J58" s="69">
        <v>1018.2527135658556</v>
      </c>
      <c r="L58" s="1">
        <v>42461</v>
      </c>
      <c r="M58" s="38">
        <v>7</v>
      </c>
      <c r="N58" s="39">
        <v>9360.5740000000005</v>
      </c>
      <c r="O58" s="11">
        <v>3</v>
      </c>
      <c r="P58" s="25">
        <f t="shared" si="15"/>
        <v>0.42857142857142855</v>
      </c>
      <c r="Q58" s="37">
        <v>4</v>
      </c>
      <c r="R58" s="39">
        <v>643.79399999999998</v>
      </c>
      <c r="S58" s="40">
        <v>139880.5</v>
      </c>
      <c r="T58" s="6">
        <f t="shared" si="16"/>
        <v>217.2752464297586</v>
      </c>
    </row>
    <row r="59" spans="2:30" x14ac:dyDescent="0.2">
      <c r="B59" s="1">
        <v>39934</v>
      </c>
      <c r="C59" s="38">
        <v>62</v>
      </c>
      <c r="D59" s="39">
        <v>47678.368999999999</v>
      </c>
      <c r="E59" s="11">
        <v>28</v>
      </c>
      <c r="F59" s="25">
        <f t="shared" si="14"/>
        <v>0.45161290322580644</v>
      </c>
      <c r="G59" s="37">
        <v>30</v>
      </c>
      <c r="H59" s="39">
        <v>11306.49</v>
      </c>
      <c r="I59" s="68">
        <v>3758375.82</v>
      </c>
      <c r="J59" s="69">
        <v>332.40871570222055</v>
      </c>
      <c r="L59" s="1">
        <v>42491</v>
      </c>
      <c r="M59" s="38">
        <v>18</v>
      </c>
      <c r="N59" s="39">
        <v>38210.347000000002</v>
      </c>
      <c r="O59" s="11">
        <v>2</v>
      </c>
      <c r="P59" s="25">
        <f t="shared" si="15"/>
        <v>0.1111111111111111</v>
      </c>
      <c r="Q59" s="37">
        <v>4</v>
      </c>
      <c r="R59" s="39">
        <v>1489.0170000000001</v>
      </c>
      <c r="S59" s="40">
        <v>312958.3</v>
      </c>
      <c r="T59" s="6">
        <f t="shared" si="16"/>
        <v>210.17778843357729</v>
      </c>
    </row>
    <row r="60" spans="2:30" x14ac:dyDescent="0.2">
      <c r="B60" s="1">
        <v>39965</v>
      </c>
      <c r="C60" s="38">
        <v>11</v>
      </c>
      <c r="D60" s="39">
        <v>6524.5020000000004</v>
      </c>
      <c r="E60" s="11">
        <v>11</v>
      </c>
      <c r="F60" s="25">
        <f t="shared" si="14"/>
        <v>1</v>
      </c>
      <c r="G60" s="37">
        <v>11</v>
      </c>
      <c r="H60" s="39">
        <v>477.50200000000001</v>
      </c>
      <c r="I60" s="68">
        <v>1441487.29</v>
      </c>
      <c r="J60" s="69">
        <v>3018.8089055124378</v>
      </c>
      <c r="L60" s="1">
        <v>42522</v>
      </c>
      <c r="M60" s="38">
        <v>9</v>
      </c>
      <c r="N60" s="39">
        <v>4657.46</v>
      </c>
      <c r="O60" s="11">
        <v>8</v>
      </c>
      <c r="P60" s="25">
        <f t="shared" si="15"/>
        <v>0.88888888888888884</v>
      </c>
      <c r="Q60" s="37">
        <v>3</v>
      </c>
      <c r="R60" s="39">
        <v>173</v>
      </c>
      <c r="S60" s="40">
        <v>31100</v>
      </c>
      <c r="T60" s="6">
        <f t="shared" si="16"/>
        <v>179.76878612716763</v>
      </c>
    </row>
    <row r="61" spans="2:30" x14ac:dyDescent="0.2">
      <c r="B61" s="1">
        <v>39995</v>
      </c>
      <c r="C61" s="38">
        <v>49</v>
      </c>
      <c r="D61" s="39">
        <v>49772.731</v>
      </c>
      <c r="E61" s="11">
        <v>25</v>
      </c>
      <c r="F61" s="25">
        <f t="shared" si="14"/>
        <v>0.51020408163265307</v>
      </c>
      <c r="G61" s="37">
        <v>25</v>
      </c>
      <c r="H61" s="39">
        <v>5308.0010000000002</v>
      </c>
      <c r="I61" s="68">
        <v>3236428.98</v>
      </c>
      <c r="J61" s="69">
        <v>609.72652039816865</v>
      </c>
      <c r="L61" s="1">
        <v>42552</v>
      </c>
      <c r="M61" s="38">
        <v>2</v>
      </c>
      <c r="N61" s="39">
        <v>587</v>
      </c>
      <c r="O61" s="11">
        <v>2</v>
      </c>
      <c r="P61" s="25">
        <f t="shared" si="15"/>
        <v>1</v>
      </c>
      <c r="Q61" s="37">
        <v>2</v>
      </c>
      <c r="R61" s="39">
        <v>294</v>
      </c>
      <c r="S61" s="40">
        <v>59150</v>
      </c>
      <c r="T61" s="6">
        <f t="shared" si="16"/>
        <v>201.1904761904762</v>
      </c>
    </row>
    <row r="62" spans="2:30" x14ac:dyDescent="0.2">
      <c r="B62" s="1">
        <v>40026</v>
      </c>
      <c r="C62" s="38">
        <v>43</v>
      </c>
      <c r="D62" s="39">
        <v>12610.401</v>
      </c>
      <c r="E62" s="11">
        <v>45</v>
      </c>
      <c r="F62" s="25">
        <v>1.0465116279069768</v>
      </c>
      <c r="G62" s="37">
        <v>31</v>
      </c>
      <c r="H62" s="39">
        <v>2621.8330000000001</v>
      </c>
      <c r="I62" s="68">
        <v>7324454.3799999999</v>
      </c>
      <c r="J62" s="69">
        <v>2793.6387939277597</v>
      </c>
      <c r="L62" s="1">
        <v>42583</v>
      </c>
      <c r="M62" s="38">
        <v>14</v>
      </c>
      <c r="N62" s="39">
        <v>25314.43</v>
      </c>
      <c r="O62" s="11">
        <v>3</v>
      </c>
      <c r="P62" s="25">
        <f t="shared" si="15"/>
        <v>0.21428571428571427</v>
      </c>
      <c r="Q62" s="37">
        <v>3</v>
      </c>
      <c r="R62" s="39">
        <v>678.43</v>
      </c>
      <c r="S62" s="40">
        <v>343132.91</v>
      </c>
      <c r="T62" s="6">
        <f t="shared" si="16"/>
        <v>505.77496572969943</v>
      </c>
    </row>
    <row r="63" spans="2:30" x14ac:dyDescent="0.2">
      <c r="B63" s="1">
        <v>40057</v>
      </c>
      <c r="C63" s="38">
        <v>5</v>
      </c>
      <c r="D63" s="39">
        <v>1339.8920000000001</v>
      </c>
      <c r="E63" s="11">
        <v>3</v>
      </c>
      <c r="F63" s="25">
        <v>0.6</v>
      </c>
      <c r="G63" s="37">
        <v>3</v>
      </c>
      <c r="H63" s="39">
        <v>47.091999999999999</v>
      </c>
      <c r="I63" s="68">
        <v>29932</v>
      </c>
      <c r="J63" s="69">
        <v>635.6068971375181</v>
      </c>
      <c r="L63" s="1">
        <v>42614</v>
      </c>
      <c r="M63" s="38">
        <v>21</v>
      </c>
      <c r="N63" s="39">
        <v>15373.48</v>
      </c>
      <c r="O63" s="11">
        <v>5</v>
      </c>
      <c r="P63" s="25">
        <f t="shared" si="15"/>
        <v>0.23809523809523808</v>
      </c>
      <c r="Q63" s="37">
        <v>5</v>
      </c>
      <c r="R63" s="39">
        <v>764.97400000000005</v>
      </c>
      <c r="S63" s="40">
        <v>156244.79999999999</v>
      </c>
      <c r="T63" s="6">
        <f t="shared" si="16"/>
        <v>204.24851040688961</v>
      </c>
    </row>
    <row r="64" spans="2:30" x14ac:dyDescent="0.2">
      <c r="B64" s="1">
        <v>40087</v>
      </c>
      <c r="C64" s="38">
        <v>46</v>
      </c>
      <c r="D64" s="39">
        <v>17609.761999999999</v>
      </c>
      <c r="E64" s="11">
        <v>57</v>
      </c>
      <c r="F64" s="25">
        <v>1.2391304347826086</v>
      </c>
      <c r="G64" s="37">
        <v>29</v>
      </c>
      <c r="H64" s="39">
        <v>1604.742</v>
      </c>
      <c r="I64" s="68">
        <v>12131040.07</v>
      </c>
      <c r="J64" s="69">
        <v>7559.4955886989937</v>
      </c>
      <c r="L64" s="1">
        <v>42644</v>
      </c>
      <c r="M64" s="38">
        <v>2</v>
      </c>
      <c r="N64" s="39">
        <v>45</v>
      </c>
      <c r="O64" s="11">
        <v>2</v>
      </c>
      <c r="P64" s="25">
        <f t="shared" si="15"/>
        <v>1</v>
      </c>
      <c r="Q64" s="37">
        <v>2</v>
      </c>
      <c r="R64" s="39">
        <v>45</v>
      </c>
      <c r="S64" s="40">
        <v>6500</v>
      </c>
      <c r="T64" s="6">
        <f t="shared" si="16"/>
        <v>144.44444444444446</v>
      </c>
    </row>
    <row r="65" spans="2:20" x14ac:dyDescent="0.2">
      <c r="B65" s="1">
        <v>40118</v>
      </c>
      <c r="C65" s="38">
        <v>25</v>
      </c>
      <c r="D65" s="39">
        <v>19754.79</v>
      </c>
      <c r="E65" s="11">
        <v>17</v>
      </c>
      <c r="F65" s="25">
        <f>E65/C65</f>
        <v>0.68</v>
      </c>
      <c r="G65" s="37">
        <v>13</v>
      </c>
      <c r="H65" s="39">
        <v>1382.0260000000001</v>
      </c>
      <c r="I65" s="68">
        <v>2654065.89</v>
      </c>
      <c r="J65" s="69">
        <f>I65/H65</f>
        <v>1920.4167577165697</v>
      </c>
      <c r="L65" s="1">
        <v>42675</v>
      </c>
      <c r="M65" s="38">
        <v>8</v>
      </c>
      <c r="N65" s="39">
        <v>5354.6970000000001</v>
      </c>
      <c r="O65" s="11">
        <v>2</v>
      </c>
      <c r="P65" s="25">
        <f t="shared" si="15"/>
        <v>0.25</v>
      </c>
      <c r="Q65" s="37">
        <v>2</v>
      </c>
      <c r="R65" s="39">
        <v>646</v>
      </c>
      <c r="S65" s="40">
        <v>131225</v>
      </c>
      <c r="T65" s="6">
        <f t="shared" si="16"/>
        <v>203.13467492260062</v>
      </c>
    </row>
    <row r="66" spans="2:20" x14ac:dyDescent="0.2">
      <c r="B66" s="1">
        <v>40148</v>
      </c>
      <c r="C66" s="38">
        <v>67</v>
      </c>
      <c r="D66" s="39">
        <v>70732.918000000005</v>
      </c>
      <c r="E66" s="11">
        <v>51</v>
      </c>
      <c r="F66" s="25">
        <f>E66/C66</f>
        <v>0.76119402985074625</v>
      </c>
      <c r="G66" s="37">
        <v>40</v>
      </c>
      <c r="H66" s="39">
        <v>8016.3280000000004</v>
      </c>
      <c r="I66" s="68">
        <v>9445466.5500000007</v>
      </c>
      <c r="J66" s="69">
        <f>I66/H66</f>
        <v>1178.2784524285933</v>
      </c>
      <c r="L66" s="1">
        <v>42705</v>
      </c>
      <c r="M66" s="38">
        <v>34</v>
      </c>
      <c r="N66" s="39">
        <v>34792.53</v>
      </c>
      <c r="O66" s="11">
        <v>12</v>
      </c>
      <c r="P66" s="25">
        <f t="shared" si="15"/>
        <v>0.35294117647058826</v>
      </c>
      <c r="Q66" s="37">
        <v>14</v>
      </c>
      <c r="R66" s="39">
        <v>1975.0650000000001</v>
      </c>
      <c r="S66" s="40">
        <v>449627.61</v>
      </c>
      <c r="T66" s="6">
        <f t="shared" si="16"/>
        <v>227.65205702090816</v>
      </c>
    </row>
    <row r="67" spans="2:20" x14ac:dyDescent="0.2">
      <c r="B67" s="1">
        <v>40179</v>
      </c>
      <c r="C67" s="38">
        <v>53</v>
      </c>
      <c r="D67" s="39">
        <v>38771.489000000001</v>
      </c>
      <c r="E67" s="11">
        <v>32</v>
      </c>
      <c r="F67" s="25">
        <f t="shared" ref="F67:F102" si="17">E67/C67</f>
        <v>0.60377358490566035</v>
      </c>
      <c r="G67" s="37">
        <v>31</v>
      </c>
      <c r="H67" s="39">
        <v>8109.4589999999998</v>
      </c>
      <c r="I67" s="40">
        <v>4099665.49</v>
      </c>
      <c r="J67" s="6">
        <f t="shared" ref="J67:J102" si="18">I67/H67</f>
        <v>505.54118221696422</v>
      </c>
      <c r="L67" s="1">
        <v>42736</v>
      </c>
      <c r="M67" s="38">
        <v>9</v>
      </c>
      <c r="N67" s="39">
        <v>11347.93</v>
      </c>
      <c r="O67" s="11">
        <v>2</v>
      </c>
      <c r="P67" s="25">
        <f t="shared" si="15"/>
        <v>0.22222222222222221</v>
      </c>
      <c r="Q67" s="37">
        <v>2</v>
      </c>
      <c r="R67" s="39">
        <v>240.15</v>
      </c>
      <c r="S67" s="40">
        <v>48134.25</v>
      </c>
      <c r="T67" s="6">
        <f t="shared" si="16"/>
        <v>200.43410368519676</v>
      </c>
    </row>
    <row r="68" spans="2:20" x14ac:dyDescent="0.2">
      <c r="B68" s="1">
        <v>40210</v>
      </c>
      <c r="C68" s="38">
        <v>20</v>
      </c>
      <c r="D68" s="39">
        <v>6217.2610000000004</v>
      </c>
      <c r="E68" s="11">
        <v>13</v>
      </c>
      <c r="F68" s="25">
        <f t="shared" si="17"/>
        <v>0.65</v>
      </c>
      <c r="G68" s="37">
        <v>13</v>
      </c>
      <c r="H68" s="39">
        <v>1704.241</v>
      </c>
      <c r="I68" s="40">
        <v>6303884.9800000004</v>
      </c>
      <c r="J68" s="6">
        <f t="shared" si="18"/>
        <v>3698.9398682463338</v>
      </c>
      <c r="L68" s="1">
        <v>42767</v>
      </c>
      <c r="M68" s="38">
        <v>4</v>
      </c>
      <c r="N68" s="39">
        <v>1210.261</v>
      </c>
      <c r="O68" s="11">
        <v>3</v>
      </c>
      <c r="P68" s="25">
        <f t="shared" si="15"/>
        <v>0.75</v>
      </c>
      <c r="Q68" s="37">
        <v>3</v>
      </c>
      <c r="R68" s="39">
        <v>139.15100000000001</v>
      </c>
      <c r="S68" s="40">
        <v>38986.15</v>
      </c>
      <c r="T68" s="6">
        <f t="shared" si="16"/>
        <v>280.17154026920394</v>
      </c>
    </row>
    <row r="69" spans="2:20" x14ac:dyDescent="0.2">
      <c r="B69" s="1">
        <v>40238</v>
      </c>
      <c r="C69" s="38">
        <v>23</v>
      </c>
      <c r="D69" s="39">
        <v>18752.018</v>
      </c>
      <c r="E69" s="11">
        <v>15</v>
      </c>
      <c r="F69" s="25">
        <f t="shared" si="17"/>
        <v>0.65217391304347827</v>
      </c>
      <c r="G69" s="37">
        <v>16</v>
      </c>
      <c r="H69" s="39">
        <v>2570.538</v>
      </c>
      <c r="I69" s="40">
        <v>4826740.5599999996</v>
      </c>
      <c r="J69" s="6">
        <f t="shared" si="18"/>
        <v>1877.716089005492</v>
      </c>
      <c r="L69" s="1">
        <v>42795</v>
      </c>
      <c r="M69" s="38">
        <v>37</v>
      </c>
      <c r="N69" s="39">
        <v>8869.25</v>
      </c>
      <c r="O69" s="11">
        <v>21</v>
      </c>
      <c r="P69" s="25">
        <f t="shared" si="15"/>
        <v>0.56756756756756754</v>
      </c>
      <c r="Q69" s="37">
        <v>21</v>
      </c>
      <c r="R69" s="39">
        <v>1008.22</v>
      </c>
      <c r="S69" s="40">
        <v>440516</v>
      </c>
      <c r="T69" s="6">
        <f t="shared" si="16"/>
        <v>436.92448076808631</v>
      </c>
    </row>
    <row r="70" spans="2:20" x14ac:dyDescent="0.2">
      <c r="B70" s="1">
        <v>40269</v>
      </c>
      <c r="C70" s="38">
        <v>63</v>
      </c>
      <c r="D70" s="39">
        <v>19388.407999999999</v>
      </c>
      <c r="E70" s="11">
        <v>51</v>
      </c>
      <c r="F70" s="25">
        <f t="shared" si="17"/>
        <v>0.80952380952380953</v>
      </c>
      <c r="G70" s="37">
        <v>48</v>
      </c>
      <c r="H70" s="39">
        <v>2614.4209999999998</v>
      </c>
      <c r="I70" s="40">
        <v>3471860.47</v>
      </c>
      <c r="J70" s="6">
        <f t="shared" si="18"/>
        <v>1327.9653391707</v>
      </c>
      <c r="L70" s="1">
        <v>42826</v>
      </c>
      <c r="M70" s="38">
        <v>6</v>
      </c>
      <c r="N70" s="39">
        <v>7481.35</v>
      </c>
      <c r="O70" s="11">
        <v>2</v>
      </c>
      <c r="P70" s="25">
        <f t="shared" si="15"/>
        <v>0.33333333333333331</v>
      </c>
      <c r="Q70" s="37">
        <v>1</v>
      </c>
      <c r="R70" s="39">
        <v>135.08000000000001</v>
      </c>
      <c r="S70" s="40">
        <v>30393</v>
      </c>
      <c r="T70" s="6">
        <f t="shared" si="16"/>
        <v>224.99999999999997</v>
      </c>
    </row>
    <row r="71" spans="2:20" x14ac:dyDescent="0.2">
      <c r="B71" s="1">
        <v>40299</v>
      </c>
      <c r="C71" s="38">
        <v>63</v>
      </c>
      <c r="D71" s="39">
        <v>61447.218000000001</v>
      </c>
      <c r="E71" s="11">
        <v>16</v>
      </c>
      <c r="F71" s="25">
        <f t="shared" si="17"/>
        <v>0.25396825396825395</v>
      </c>
      <c r="G71" s="37">
        <v>17</v>
      </c>
      <c r="H71" s="39">
        <v>4380.8739999999998</v>
      </c>
      <c r="I71" s="40">
        <v>1820157.4</v>
      </c>
      <c r="J71" s="6">
        <f t="shared" si="18"/>
        <v>415.47814431549506</v>
      </c>
      <c r="L71" s="1">
        <v>42856</v>
      </c>
      <c r="M71" s="38">
        <v>27</v>
      </c>
      <c r="N71" s="39">
        <v>24730.67</v>
      </c>
      <c r="O71" s="11">
        <v>4</v>
      </c>
      <c r="P71" s="25">
        <f t="shared" si="15"/>
        <v>0.14814814814814814</v>
      </c>
      <c r="Q71" s="37">
        <v>4</v>
      </c>
      <c r="R71" s="39">
        <v>630</v>
      </c>
      <c r="S71" s="40">
        <v>169770</v>
      </c>
      <c r="T71" s="6">
        <f t="shared" si="16"/>
        <v>269.47619047619048</v>
      </c>
    </row>
    <row r="72" spans="2:20" x14ac:dyDescent="0.2">
      <c r="B72" s="1">
        <v>40330</v>
      </c>
      <c r="C72" s="38">
        <v>48</v>
      </c>
      <c r="D72" s="39">
        <v>39124.129999999997</v>
      </c>
      <c r="E72" s="11">
        <v>19</v>
      </c>
      <c r="F72" s="25">
        <f t="shared" si="17"/>
        <v>0.39583333333333331</v>
      </c>
      <c r="G72" s="37">
        <v>20</v>
      </c>
      <c r="H72" s="39">
        <v>2353.46</v>
      </c>
      <c r="I72" s="40">
        <v>6072056.3899999997</v>
      </c>
      <c r="J72" s="6">
        <f t="shared" si="18"/>
        <v>2580.055063608474</v>
      </c>
      <c r="L72" s="1">
        <v>42887</v>
      </c>
      <c r="M72" s="38">
        <v>4</v>
      </c>
      <c r="N72" s="39">
        <v>1689</v>
      </c>
      <c r="O72" s="11">
        <v>3</v>
      </c>
      <c r="P72" s="25">
        <f t="shared" si="15"/>
        <v>0.75</v>
      </c>
      <c r="Q72" s="37">
        <v>3</v>
      </c>
      <c r="R72" s="39">
        <v>196</v>
      </c>
      <c r="S72" s="40">
        <v>76944</v>
      </c>
      <c r="T72" s="6">
        <f t="shared" si="16"/>
        <v>392.57142857142856</v>
      </c>
    </row>
    <row r="73" spans="2:20" x14ac:dyDescent="0.2">
      <c r="B73" s="1">
        <v>40360</v>
      </c>
      <c r="C73" s="38">
        <v>29</v>
      </c>
      <c r="D73" s="39">
        <v>2924.1289999999999</v>
      </c>
      <c r="E73" s="11">
        <v>25</v>
      </c>
      <c r="F73" s="25">
        <f t="shared" si="17"/>
        <v>0.86206896551724133</v>
      </c>
      <c r="G73" s="37">
        <v>25</v>
      </c>
      <c r="H73" s="39">
        <v>1380.71</v>
      </c>
      <c r="I73" s="40">
        <v>4596455.32</v>
      </c>
      <c r="J73" s="6">
        <f t="shared" si="18"/>
        <v>3329.051951532183</v>
      </c>
      <c r="L73" s="1">
        <v>42917</v>
      </c>
      <c r="M73" s="38">
        <v>29</v>
      </c>
      <c r="N73" s="39">
        <v>14018.596</v>
      </c>
      <c r="O73" s="11">
        <v>15</v>
      </c>
      <c r="P73" s="25">
        <f t="shared" si="15"/>
        <v>0.51724137931034486</v>
      </c>
      <c r="Q73" s="37">
        <v>14</v>
      </c>
      <c r="R73" s="39">
        <v>7958.4129999999996</v>
      </c>
      <c r="S73" s="40">
        <v>1712568.8</v>
      </c>
      <c r="T73" s="6">
        <f t="shared" si="16"/>
        <v>215.18973694881129</v>
      </c>
    </row>
    <row r="74" spans="2:20" x14ac:dyDescent="0.2">
      <c r="B74" s="1">
        <v>40391</v>
      </c>
      <c r="C74" s="38">
        <v>39</v>
      </c>
      <c r="D74" s="39">
        <v>25806.82</v>
      </c>
      <c r="E74" s="11">
        <v>25</v>
      </c>
      <c r="F74" s="25">
        <f t="shared" si="17"/>
        <v>0.64102564102564108</v>
      </c>
      <c r="G74" s="37">
        <v>26</v>
      </c>
      <c r="H74" s="39">
        <v>6898.42</v>
      </c>
      <c r="I74" s="40">
        <v>3716759.96</v>
      </c>
      <c r="J74" s="6">
        <f t="shared" si="18"/>
        <v>538.78423755004769</v>
      </c>
      <c r="L74" s="1">
        <v>42948</v>
      </c>
      <c r="M74" s="38">
        <v>11</v>
      </c>
      <c r="N74" s="39">
        <v>10096.52</v>
      </c>
      <c r="O74" s="11">
        <v>7</v>
      </c>
      <c r="P74" s="25">
        <f t="shared" si="15"/>
        <v>0.63636363636363635</v>
      </c>
      <c r="Q74" s="37">
        <v>7</v>
      </c>
      <c r="R74" s="39">
        <v>1089.52</v>
      </c>
      <c r="S74" s="40">
        <v>214435</v>
      </c>
      <c r="T74" s="6">
        <f t="shared" si="16"/>
        <v>196.81602907702475</v>
      </c>
    </row>
    <row r="75" spans="2:20" x14ac:dyDescent="0.2">
      <c r="B75" s="1">
        <v>40422</v>
      </c>
      <c r="C75" s="38">
        <v>43</v>
      </c>
      <c r="D75" s="39">
        <v>46609.856</v>
      </c>
      <c r="E75" s="11">
        <v>22</v>
      </c>
      <c r="F75" s="25">
        <f t="shared" si="17"/>
        <v>0.51162790697674421</v>
      </c>
      <c r="G75" s="37">
        <v>21</v>
      </c>
      <c r="H75" s="39">
        <v>977.875</v>
      </c>
      <c r="I75" s="40">
        <v>1121923.8600000001</v>
      </c>
      <c r="J75" s="6">
        <f t="shared" si="18"/>
        <v>1147.3080506199669</v>
      </c>
      <c r="L75" s="1">
        <v>42979</v>
      </c>
      <c r="M75" s="38">
        <v>15</v>
      </c>
      <c r="N75" s="39">
        <v>6510.95</v>
      </c>
      <c r="O75" s="11">
        <v>6</v>
      </c>
      <c r="P75" s="25">
        <f t="shared" si="15"/>
        <v>0.4</v>
      </c>
      <c r="Q75" s="37">
        <v>4</v>
      </c>
      <c r="R75" s="39">
        <v>111.5</v>
      </c>
      <c r="S75" s="40">
        <v>17075</v>
      </c>
      <c r="T75" s="6">
        <f t="shared" si="16"/>
        <v>153.13901345291481</v>
      </c>
    </row>
    <row r="76" spans="2:20" x14ac:dyDescent="0.2">
      <c r="B76" s="1">
        <v>40452</v>
      </c>
      <c r="C76" s="38">
        <v>46</v>
      </c>
      <c r="D76" s="39">
        <v>26701.987000000001</v>
      </c>
      <c r="E76" s="11">
        <v>28</v>
      </c>
      <c r="F76" s="25">
        <f t="shared" si="17"/>
        <v>0.60869565217391308</v>
      </c>
      <c r="G76" s="37">
        <v>29</v>
      </c>
      <c r="H76" s="39">
        <v>3103.9470000000001</v>
      </c>
      <c r="I76" s="40">
        <v>2705881.52</v>
      </c>
      <c r="J76" s="6">
        <f t="shared" si="18"/>
        <v>871.75506540543381</v>
      </c>
      <c r="L76" s="1">
        <v>43009</v>
      </c>
      <c r="M76" s="38">
        <v>0</v>
      </c>
      <c r="N76" s="39">
        <v>0</v>
      </c>
      <c r="O76" s="11">
        <v>0</v>
      </c>
      <c r="P76" s="6">
        <v>0</v>
      </c>
      <c r="Q76" s="37">
        <v>0</v>
      </c>
      <c r="R76" s="39">
        <v>0</v>
      </c>
      <c r="S76" s="40">
        <v>0</v>
      </c>
      <c r="T76" s="6">
        <v>0</v>
      </c>
    </row>
    <row r="77" spans="2:20" x14ac:dyDescent="0.2">
      <c r="B77" s="1">
        <v>40483</v>
      </c>
      <c r="C77" s="38">
        <v>39</v>
      </c>
      <c r="D77" s="39">
        <v>32525.955000000002</v>
      </c>
      <c r="E77" s="11">
        <v>20</v>
      </c>
      <c r="F77" s="25">
        <f t="shared" si="17"/>
        <v>0.51282051282051277</v>
      </c>
      <c r="G77" s="37">
        <v>19</v>
      </c>
      <c r="H77" s="39">
        <v>2485.56</v>
      </c>
      <c r="I77" s="40">
        <v>6592803.5700000003</v>
      </c>
      <c r="J77" s="6">
        <f t="shared" si="18"/>
        <v>2652.4419326027132</v>
      </c>
      <c r="L77" s="1">
        <v>43040</v>
      </c>
      <c r="M77" s="38">
        <v>11</v>
      </c>
      <c r="N77" s="39">
        <v>18097.2</v>
      </c>
      <c r="O77" s="11">
        <v>4</v>
      </c>
      <c r="P77" s="25">
        <f t="shared" ref="P77:P114" si="19">O77/M77</f>
        <v>0.36363636363636365</v>
      </c>
      <c r="Q77" s="37">
        <v>4</v>
      </c>
      <c r="R77" s="39">
        <v>913</v>
      </c>
      <c r="S77" s="40">
        <v>281157</v>
      </c>
      <c r="T77" s="6">
        <f t="shared" ref="T77:T114" si="20">S77/R77</f>
        <v>307.94852135815989</v>
      </c>
    </row>
    <row r="78" spans="2:20" x14ac:dyDescent="0.2">
      <c r="B78" s="1">
        <v>40513</v>
      </c>
      <c r="C78" s="38">
        <v>51</v>
      </c>
      <c r="D78" s="39">
        <v>14392.032999999999</v>
      </c>
      <c r="E78" s="11">
        <v>23</v>
      </c>
      <c r="F78" s="25">
        <f t="shared" si="17"/>
        <v>0.45098039215686275</v>
      </c>
      <c r="G78" s="37">
        <v>23</v>
      </c>
      <c r="H78" s="39">
        <v>5399.4840000000004</v>
      </c>
      <c r="I78" s="40">
        <v>2864918.74</v>
      </c>
      <c r="J78" s="6">
        <f t="shared" si="18"/>
        <v>530.59120834509372</v>
      </c>
      <c r="L78" s="1">
        <v>43070</v>
      </c>
      <c r="M78" s="38">
        <v>7</v>
      </c>
      <c r="N78" s="39">
        <v>48723.266000000003</v>
      </c>
      <c r="O78" s="11">
        <v>5</v>
      </c>
      <c r="P78" s="25">
        <f t="shared" si="19"/>
        <v>0.7142857142857143</v>
      </c>
      <c r="Q78" s="37">
        <v>4</v>
      </c>
      <c r="R78" s="39">
        <v>232.876</v>
      </c>
      <c r="S78" s="40">
        <v>63258.78</v>
      </c>
      <c r="T78" s="6">
        <f t="shared" si="20"/>
        <v>271.64147443274533</v>
      </c>
    </row>
    <row r="79" spans="2:20" x14ac:dyDescent="0.2">
      <c r="B79" s="1">
        <v>40544</v>
      </c>
      <c r="C79" s="38">
        <v>58</v>
      </c>
      <c r="D79" s="39">
        <v>79128.831999999995</v>
      </c>
      <c r="E79" s="11">
        <v>20</v>
      </c>
      <c r="F79" s="25">
        <f t="shared" si="17"/>
        <v>0.34482758620689657</v>
      </c>
      <c r="G79" s="37">
        <v>23</v>
      </c>
      <c r="H79" s="39">
        <v>5334.78</v>
      </c>
      <c r="I79" s="40">
        <v>2216371.6800000002</v>
      </c>
      <c r="J79" s="6">
        <f t="shared" si="18"/>
        <v>415.45699728948529</v>
      </c>
      <c r="L79" s="1">
        <v>43101</v>
      </c>
      <c r="M79" s="38">
        <v>32</v>
      </c>
      <c r="N79" s="39">
        <v>34814.351999999999</v>
      </c>
      <c r="O79" s="11">
        <v>12</v>
      </c>
      <c r="P79" s="25">
        <f t="shared" si="19"/>
        <v>0.375</v>
      </c>
      <c r="Q79" s="37">
        <v>11</v>
      </c>
      <c r="R79" s="39">
        <v>1623.78</v>
      </c>
      <c r="S79" s="40">
        <v>374166.73</v>
      </c>
      <c r="T79" s="6">
        <f t="shared" si="20"/>
        <v>230.42944857061917</v>
      </c>
    </row>
    <row r="80" spans="2:20" x14ac:dyDescent="0.2">
      <c r="B80" s="1">
        <v>40575</v>
      </c>
      <c r="C80" s="38">
        <v>17</v>
      </c>
      <c r="D80" s="39">
        <v>7385.0280000000002</v>
      </c>
      <c r="E80" s="11">
        <v>10</v>
      </c>
      <c r="F80" s="25">
        <f t="shared" si="17"/>
        <v>0.58823529411764708</v>
      </c>
      <c r="G80" s="37">
        <v>11</v>
      </c>
      <c r="H80" s="39">
        <v>844</v>
      </c>
      <c r="I80" s="40">
        <v>604518.9</v>
      </c>
      <c r="J80" s="6">
        <f t="shared" si="18"/>
        <v>716.25462085308061</v>
      </c>
      <c r="L80" s="1">
        <v>43132</v>
      </c>
      <c r="M80" s="38">
        <v>6</v>
      </c>
      <c r="N80" s="39">
        <v>8821</v>
      </c>
      <c r="O80" s="11">
        <v>4</v>
      </c>
      <c r="P80" s="25">
        <f t="shared" si="19"/>
        <v>0.66666666666666663</v>
      </c>
      <c r="Q80" s="37">
        <v>4</v>
      </c>
      <c r="R80" s="39">
        <v>579.29999999999995</v>
      </c>
      <c r="S80" s="40">
        <v>178637.5</v>
      </c>
      <c r="T80" s="6">
        <f t="shared" si="20"/>
        <v>308.36785775936477</v>
      </c>
    </row>
    <row r="81" spans="2:20" x14ac:dyDescent="0.2">
      <c r="B81" s="1">
        <v>40603</v>
      </c>
      <c r="C81" s="38">
        <v>159</v>
      </c>
      <c r="D81" s="39">
        <v>232779.07500000001</v>
      </c>
      <c r="E81" s="11">
        <v>35</v>
      </c>
      <c r="F81" s="25">
        <f t="shared" si="17"/>
        <v>0.22012578616352202</v>
      </c>
      <c r="G81" s="37">
        <v>32</v>
      </c>
      <c r="H81" s="39">
        <v>15882.486999999999</v>
      </c>
      <c r="I81" s="40">
        <v>11572567.17</v>
      </c>
      <c r="J81" s="6">
        <f t="shared" si="18"/>
        <v>728.63696787537117</v>
      </c>
      <c r="L81" s="1">
        <v>43160</v>
      </c>
      <c r="M81" s="38">
        <v>9</v>
      </c>
      <c r="N81" s="39">
        <v>5229.96</v>
      </c>
      <c r="O81" s="11">
        <v>5</v>
      </c>
      <c r="P81" s="25">
        <f t="shared" si="19"/>
        <v>0.55555555555555558</v>
      </c>
      <c r="Q81" s="37">
        <v>5</v>
      </c>
      <c r="R81" s="39">
        <v>646.42999999999995</v>
      </c>
      <c r="S81" s="40">
        <v>194954.31</v>
      </c>
      <c r="T81" s="6">
        <f t="shared" si="20"/>
        <v>301.58611141190852</v>
      </c>
    </row>
    <row r="82" spans="2:20" x14ac:dyDescent="0.2">
      <c r="B82" s="1">
        <v>40634</v>
      </c>
      <c r="C82" s="38">
        <v>42</v>
      </c>
      <c r="D82" s="39">
        <v>20698.055</v>
      </c>
      <c r="E82" s="11">
        <v>20</v>
      </c>
      <c r="F82" s="25">
        <f t="shared" si="17"/>
        <v>0.47619047619047616</v>
      </c>
      <c r="G82" s="37">
        <v>21</v>
      </c>
      <c r="H82" s="39">
        <v>4149.7</v>
      </c>
      <c r="I82" s="40">
        <v>2332301.7000000002</v>
      </c>
      <c r="J82" s="6">
        <f t="shared" si="18"/>
        <v>562.04103911126117</v>
      </c>
      <c r="L82" s="1">
        <v>43191</v>
      </c>
      <c r="M82" s="38">
        <v>7</v>
      </c>
      <c r="N82" s="39">
        <v>2091.4560000000001</v>
      </c>
      <c r="O82" s="11">
        <v>5</v>
      </c>
      <c r="P82" s="25">
        <f t="shared" si="19"/>
        <v>0.7142857142857143</v>
      </c>
      <c r="Q82" s="37">
        <v>5</v>
      </c>
      <c r="R82" s="39">
        <v>229.95599999999999</v>
      </c>
      <c r="S82" s="40">
        <v>229550.45</v>
      </c>
      <c r="T82" s="6">
        <f t="shared" si="20"/>
        <v>998.23640174642117</v>
      </c>
    </row>
    <row r="83" spans="2:20" x14ac:dyDescent="0.2">
      <c r="B83" s="1">
        <v>40664</v>
      </c>
      <c r="C83" s="38">
        <v>25</v>
      </c>
      <c r="D83" s="39">
        <v>16015.022000000001</v>
      </c>
      <c r="E83" s="11">
        <v>17</v>
      </c>
      <c r="F83" s="25">
        <f t="shared" si="17"/>
        <v>0.68</v>
      </c>
      <c r="G83" s="37">
        <v>17</v>
      </c>
      <c r="H83" s="39">
        <v>9996.8700000000008</v>
      </c>
      <c r="I83" s="40">
        <v>2774369.98</v>
      </c>
      <c r="J83" s="6">
        <f t="shared" si="18"/>
        <v>277.5238629691093</v>
      </c>
      <c r="L83" s="1">
        <v>43221</v>
      </c>
      <c r="M83" s="38">
        <v>26</v>
      </c>
      <c r="N83" s="39">
        <v>8778</v>
      </c>
      <c r="O83" s="11">
        <v>24</v>
      </c>
      <c r="P83" s="25">
        <f t="shared" si="19"/>
        <v>0.92307692307692313</v>
      </c>
      <c r="Q83" s="37">
        <v>7</v>
      </c>
      <c r="R83" s="39">
        <v>759.16</v>
      </c>
      <c r="S83" s="40">
        <v>225754.5</v>
      </c>
      <c r="T83" s="6">
        <f t="shared" si="20"/>
        <v>297.37407134200959</v>
      </c>
    </row>
    <row r="84" spans="2:20" x14ac:dyDescent="0.2">
      <c r="B84" s="1">
        <v>40695</v>
      </c>
      <c r="C84" s="38">
        <v>49</v>
      </c>
      <c r="D84" s="39">
        <v>40887.476999999999</v>
      </c>
      <c r="E84" s="11">
        <v>22</v>
      </c>
      <c r="F84" s="25">
        <f t="shared" si="17"/>
        <v>0.44897959183673469</v>
      </c>
      <c r="G84" s="37">
        <v>27</v>
      </c>
      <c r="H84" s="39">
        <v>3392.7849999999999</v>
      </c>
      <c r="I84" s="40">
        <v>2446928.15</v>
      </c>
      <c r="J84" s="6">
        <f t="shared" si="18"/>
        <v>721.21521110238348</v>
      </c>
      <c r="L84" s="1">
        <v>43252</v>
      </c>
      <c r="M84" s="38">
        <v>48</v>
      </c>
      <c r="N84" s="39">
        <v>11498.275</v>
      </c>
      <c r="O84" s="11">
        <v>26</v>
      </c>
      <c r="P84" s="25">
        <f t="shared" si="19"/>
        <v>0.54166666666666663</v>
      </c>
      <c r="Q84" s="37">
        <v>26</v>
      </c>
      <c r="R84" s="39">
        <v>3080.83</v>
      </c>
      <c r="S84" s="40">
        <v>993668.81</v>
      </c>
      <c r="T84" s="6">
        <f t="shared" si="20"/>
        <v>322.53282719267213</v>
      </c>
    </row>
    <row r="85" spans="2:20" x14ac:dyDescent="0.2">
      <c r="B85" s="1">
        <v>40725</v>
      </c>
      <c r="C85" s="38">
        <v>79</v>
      </c>
      <c r="D85" s="39">
        <v>37441.099000000002</v>
      </c>
      <c r="E85" s="11">
        <v>50</v>
      </c>
      <c r="F85" s="25">
        <f t="shared" si="17"/>
        <v>0.63291139240506333</v>
      </c>
      <c r="G85" s="37">
        <v>55</v>
      </c>
      <c r="H85" s="39">
        <v>6124.4170000000004</v>
      </c>
      <c r="I85" s="40">
        <v>4237220.83</v>
      </c>
      <c r="J85" s="6">
        <f t="shared" si="18"/>
        <v>691.85700941003847</v>
      </c>
      <c r="L85" s="1">
        <v>43282</v>
      </c>
      <c r="M85" s="38">
        <v>19</v>
      </c>
      <c r="N85" s="39">
        <v>7009.66</v>
      </c>
      <c r="O85" s="11">
        <v>8</v>
      </c>
      <c r="P85" s="25">
        <f t="shared" si="19"/>
        <v>0.42105263157894735</v>
      </c>
      <c r="Q85" s="37">
        <v>11</v>
      </c>
      <c r="R85" s="39">
        <v>5484.65</v>
      </c>
      <c r="S85" s="40">
        <v>4899347.57</v>
      </c>
      <c r="T85" s="6">
        <f t="shared" si="20"/>
        <v>893.28354042646311</v>
      </c>
    </row>
    <row r="86" spans="2:20" x14ac:dyDescent="0.2">
      <c r="B86" s="1">
        <v>40756</v>
      </c>
      <c r="C86" s="38">
        <v>39</v>
      </c>
      <c r="D86" s="39">
        <v>44249.773000000001</v>
      </c>
      <c r="E86" s="11">
        <v>18</v>
      </c>
      <c r="F86" s="25">
        <f t="shared" si="17"/>
        <v>0.46153846153846156</v>
      </c>
      <c r="G86" s="37">
        <v>18</v>
      </c>
      <c r="H86" s="39">
        <v>1759.7619999999999</v>
      </c>
      <c r="I86" s="40">
        <v>667147.06999999995</v>
      </c>
      <c r="J86" s="6">
        <f t="shared" si="18"/>
        <v>379.11210152281956</v>
      </c>
      <c r="L86" s="1">
        <v>43313</v>
      </c>
      <c r="M86" s="38">
        <v>5</v>
      </c>
      <c r="N86" s="39">
        <v>602.97500000000002</v>
      </c>
      <c r="O86" s="11">
        <v>5</v>
      </c>
      <c r="P86" s="25">
        <f t="shared" si="19"/>
        <v>1</v>
      </c>
      <c r="Q86" s="37">
        <v>4</v>
      </c>
      <c r="R86" s="39">
        <v>137.44499999999999</v>
      </c>
      <c r="S86" s="40">
        <v>100355.5</v>
      </c>
      <c r="T86" s="6">
        <f t="shared" si="20"/>
        <v>730.15024191494786</v>
      </c>
    </row>
    <row r="87" spans="2:20" x14ac:dyDescent="0.2">
      <c r="B87" s="1">
        <v>40787</v>
      </c>
      <c r="C87" s="38">
        <v>53</v>
      </c>
      <c r="D87" s="39">
        <v>28555.63</v>
      </c>
      <c r="E87" s="11">
        <v>38</v>
      </c>
      <c r="F87" s="25">
        <f t="shared" si="17"/>
        <v>0.71698113207547165</v>
      </c>
      <c r="G87" s="37">
        <v>38</v>
      </c>
      <c r="H87" s="39">
        <v>11410.09</v>
      </c>
      <c r="I87" s="40">
        <v>2978732.25</v>
      </c>
      <c r="J87" s="6">
        <f t="shared" si="18"/>
        <v>261.06124053359787</v>
      </c>
      <c r="L87" s="1">
        <v>43344</v>
      </c>
      <c r="M87" s="38">
        <v>22</v>
      </c>
      <c r="N87" s="39">
        <v>16858.076000000001</v>
      </c>
      <c r="O87" s="11">
        <v>11</v>
      </c>
      <c r="P87" s="25">
        <f t="shared" si="19"/>
        <v>0.5</v>
      </c>
      <c r="Q87" s="37">
        <v>12</v>
      </c>
      <c r="R87" s="39">
        <v>1817.36</v>
      </c>
      <c r="S87" s="40">
        <v>431035</v>
      </c>
      <c r="T87" s="6">
        <f t="shared" si="20"/>
        <v>237.17645375709822</v>
      </c>
    </row>
    <row r="88" spans="2:20" x14ac:dyDescent="0.2">
      <c r="B88" s="1">
        <v>40817</v>
      </c>
      <c r="C88" s="38">
        <v>39</v>
      </c>
      <c r="D88" s="39">
        <v>49521.345999999998</v>
      </c>
      <c r="E88" s="11">
        <v>16</v>
      </c>
      <c r="F88" s="25">
        <f t="shared" si="17"/>
        <v>0.41025641025641024</v>
      </c>
      <c r="G88" s="37">
        <v>17</v>
      </c>
      <c r="H88" s="39">
        <v>7561.4059999999999</v>
      </c>
      <c r="I88" s="40">
        <v>2715376.54</v>
      </c>
      <c r="J88" s="6">
        <f t="shared" si="18"/>
        <v>359.11000414473182</v>
      </c>
      <c r="L88" s="1">
        <v>43374</v>
      </c>
      <c r="M88" s="38">
        <v>8</v>
      </c>
      <c r="N88" s="39">
        <v>2073</v>
      </c>
      <c r="O88" s="11">
        <v>2</v>
      </c>
      <c r="P88" s="25">
        <f t="shared" si="19"/>
        <v>0.25</v>
      </c>
      <c r="Q88" s="37">
        <v>3</v>
      </c>
      <c r="R88" s="39">
        <v>145</v>
      </c>
      <c r="S88" s="40">
        <v>57532</v>
      </c>
      <c r="T88" s="6">
        <f t="shared" si="20"/>
        <v>396.77241379310345</v>
      </c>
    </row>
    <row r="89" spans="2:20" x14ac:dyDescent="0.2">
      <c r="B89" s="1">
        <v>40848</v>
      </c>
      <c r="C89" s="38">
        <v>35</v>
      </c>
      <c r="D89" s="39">
        <v>37977.321000000004</v>
      </c>
      <c r="E89" s="11">
        <v>13</v>
      </c>
      <c r="F89" s="25">
        <f t="shared" si="17"/>
        <v>0.37142857142857144</v>
      </c>
      <c r="G89" s="37">
        <v>15</v>
      </c>
      <c r="H89" s="39">
        <v>4355.9610000000002</v>
      </c>
      <c r="I89" s="40">
        <v>1391869.22</v>
      </c>
      <c r="J89" s="6">
        <f t="shared" si="18"/>
        <v>319.53206651758359</v>
      </c>
      <c r="L89" s="1">
        <v>43405</v>
      </c>
      <c r="M89" s="38">
        <v>32</v>
      </c>
      <c r="N89" s="39">
        <v>36169.381000000001</v>
      </c>
      <c r="O89" s="11">
        <v>10</v>
      </c>
      <c r="P89" s="25">
        <f t="shared" si="19"/>
        <v>0.3125</v>
      </c>
      <c r="Q89" s="37">
        <v>9</v>
      </c>
      <c r="R89" s="39">
        <v>2440.4</v>
      </c>
      <c r="S89" s="40">
        <v>1607989.4</v>
      </c>
      <c r="T89" s="6">
        <f t="shared" si="20"/>
        <v>658.90403212588092</v>
      </c>
    </row>
    <row r="90" spans="2:20" x14ac:dyDescent="0.2">
      <c r="B90" s="1">
        <v>40878</v>
      </c>
      <c r="C90" s="38">
        <v>57</v>
      </c>
      <c r="D90" s="39">
        <v>45145.595000000001</v>
      </c>
      <c r="E90" s="11">
        <v>42</v>
      </c>
      <c r="F90" s="25">
        <f t="shared" si="17"/>
        <v>0.73684210526315785</v>
      </c>
      <c r="G90" s="37">
        <v>30</v>
      </c>
      <c r="H90" s="39">
        <v>15680.325000000001</v>
      </c>
      <c r="I90" s="40">
        <v>4625707.6900000004</v>
      </c>
      <c r="J90" s="6">
        <f t="shared" si="18"/>
        <v>295.00075349203541</v>
      </c>
      <c r="L90" s="1">
        <v>43435</v>
      </c>
      <c r="M90" s="38">
        <v>37</v>
      </c>
      <c r="N90" s="39">
        <v>42339.578999999998</v>
      </c>
      <c r="O90" s="11">
        <v>11</v>
      </c>
      <c r="P90" s="25">
        <f t="shared" si="19"/>
        <v>0.29729729729729731</v>
      </c>
      <c r="Q90" s="37">
        <v>14</v>
      </c>
      <c r="R90" s="39">
        <v>1625.74</v>
      </c>
      <c r="S90" s="40">
        <v>806931.45</v>
      </c>
      <c r="T90" s="6">
        <f t="shared" si="20"/>
        <v>496.34717113437569</v>
      </c>
    </row>
    <row r="91" spans="2:20" x14ac:dyDescent="0.2">
      <c r="B91" s="1">
        <v>40909</v>
      </c>
      <c r="C91" s="38">
        <v>50</v>
      </c>
      <c r="D91" s="39">
        <v>44906.26</v>
      </c>
      <c r="E91" s="11">
        <v>23</v>
      </c>
      <c r="F91" s="25">
        <f t="shared" si="17"/>
        <v>0.46</v>
      </c>
      <c r="G91" s="37">
        <v>24</v>
      </c>
      <c r="H91" s="39">
        <v>5717.66</v>
      </c>
      <c r="I91" s="40">
        <v>2034845.28</v>
      </c>
      <c r="J91" s="6">
        <f t="shared" si="18"/>
        <v>355.88777227047427</v>
      </c>
      <c r="L91" s="1">
        <v>43466</v>
      </c>
      <c r="M91" s="38">
        <v>16</v>
      </c>
      <c r="N91" s="39">
        <v>22279.82</v>
      </c>
      <c r="O91" s="11">
        <v>12</v>
      </c>
      <c r="P91" s="25">
        <f t="shared" si="19"/>
        <v>0.75</v>
      </c>
      <c r="Q91" s="37">
        <v>14</v>
      </c>
      <c r="R91" s="39">
        <v>7908.92</v>
      </c>
      <c r="S91" s="40">
        <v>1659049</v>
      </c>
      <c r="T91" s="6">
        <f t="shared" si="20"/>
        <v>209.76934903880681</v>
      </c>
    </row>
    <row r="92" spans="2:20" x14ac:dyDescent="0.2">
      <c r="B92" s="1">
        <v>40940</v>
      </c>
      <c r="C92" s="38">
        <v>43</v>
      </c>
      <c r="D92" s="39">
        <v>69704.740000000005</v>
      </c>
      <c r="E92" s="11">
        <v>25</v>
      </c>
      <c r="F92" s="25">
        <f t="shared" si="17"/>
        <v>0.58139534883720934</v>
      </c>
      <c r="G92" s="37">
        <v>36</v>
      </c>
      <c r="H92" s="39">
        <v>7371.52</v>
      </c>
      <c r="I92" s="40">
        <v>3360494.79</v>
      </c>
      <c r="J92" s="6">
        <f t="shared" si="18"/>
        <v>455.87542189399198</v>
      </c>
      <c r="L92" s="1">
        <v>43497</v>
      </c>
      <c r="M92" s="38">
        <v>3</v>
      </c>
      <c r="N92" s="39">
        <v>3692.4029999999998</v>
      </c>
      <c r="O92" s="11">
        <v>3</v>
      </c>
      <c r="P92" s="25">
        <f t="shared" si="19"/>
        <v>1</v>
      </c>
      <c r="Q92" s="37">
        <v>3</v>
      </c>
      <c r="R92" s="39">
        <v>3692.4029999999998</v>
      </c>
      <c r="S92" s="40">
        <v>2944241.17</v>
      </c>
      <c r="T92" s="6">
        <f t="shared" si="20"/>
        <v>797.37806788695605</v>
      </c>
    </row>
    <row r="93" spans="2:20" x14ac:dyDescent="0.2">
      <c r="B93" s="1">
        <v>40969</v>
      </c>
      <c r="C93" s="38">
        <v>54</v>
      </c>
      <c r="D93" s="39">
        <v>35786.19</v>
      </c>
      <c r="E93" s="11">
        <v>24</v>
      </c>
      <c r="F93" s="25">
        <f t="shared" si="17"/>
        <v>0.44444444444444442</v>
      </c>
      <c r="G93" s="37">
        <v>27</v>
      </c>
      <c r="H93" s="39">
        <v>3501.42</v>
      </c>
      <c r="I93" s="40">
        <v>1015037.74</v>
      </c>
      <c r="J93" s="6">
        <f t="shared" si="18"/>
        <v>289.89316905712536</v>
      </c>
      <c r="L93" s="1">
        <v>43525</v>
      </c>
      <c r="M93" s="38">
        <v>45</v>
      </c>
      <c r="N93" s="39">
        <v>73918.350000000006</v>
      </c>
      <c r="O93" s="11">
        <v>6</v>
      </c>
      <c r="P93" s="25">
        <f t="shared" si="19"/>
        <v>0.13333333333333333</v>
      </c>
      <c r="Q93" s="37">
        <v>7</v>
      </c>
      <c r="R93" s="39">
        <v>1338.03</v>
      </c>
      <c r="S93" s="40">
        <v>1304819.22</v>
      </c>
      <c r="T93" s="6">
        <f t="shared" si="20"/>
        <v>975.17934575457946</v>
      </c>
    </row>
    <row r="94" spans="2:20" x14ac:dyDescent="0.2">
      <c r="B94" s="1">
        <v>41000</v>
      </c>
      <c r="C94" s="38">
        <v>17</v>
      </c>
      <c r="D94" s="39">
        <v>10428.31</v>
      </c>
      <c r="E94" s="11">
        <v>11</v>
      </c>
      <c r="F94" s="25">
        <f t="shared" si="17"/>
        <v>0.6470588235294118</v>
      </c>
      <c r="G94" s="37">
        <v>12</v>
      </c>
      <c r="H94" s="39">
        <v>2526.7800000000002</v>
      </c>
      <c r="I94" s="40">
        <v>834086.54</v>
      </c>
      <c r="J94" s="6">
        <f t="shared" si="18"/>
        <v>330.09859979895361</v>
      </c>
      <c r="L94" s="1">
        <v>43556</v>
      </c>
      <c r="M94" s="38">
        <v>7</v>
      </c>
      <c r="N94" s="39">
        <v>6353</v>
      </c>
      <c r="O94" s="11">
        <v>2</v>
      </c>
      <c r="P94" s="25">
        <f t="shared" si="19"/>
        <v>0.2857142857142857</v>
      </c>
      <c r="Q94" s="37">
        <v>3</v>
      </c>
      <c r="R94" s="39">
        <v>110</v>
      </c>
      <c r="S94" s="40">
        <v>43770</v>
      </c>
      <c r="T94" s="6">
        <f t="shared" si="20"/>
        <v>397.90909090909093</v>
      </c>
    </row>
    <row r="95" spans="2:20" x14ac:dyDescent="0.2">
      <c r="B95" s="1">
        <v>41030</v>
      </c>
      <c r="C95" s="38">
        <v>116</v>
      </c>
      <c r="D95" s="39">
        <v>138966.11900000001</v>
      </c>
      <c r="E95" s="11">
        <v>41</v>
      </c>
      <c r="F95" s="25">
        <f t="shared" si="17"/>
        <v>0.35344827586206895</v>
      </c>
      <c r="G95" s="37">
        <v>43</v>
      </c>
      <c r="H95" s="39">
        <v>14627</v>
      </c>
      <c r="I95" s="40">
        <v>7401140.7599999998</v>
      </c>
      <c r="J95" s="6">
        <f t="shared" si="18"/>
        <v>505.99171121897859</v>
      </c>
      <c r="L95" s="1">
        <v>43586</v>
      </c>
      <c r="M95" s="38">
        <v>13</v>
      </c>
      <c r="N95" s="39">
        <v>1022.53</v>
      </c>
      <c r="O95" s="11">
        <v>9</v>
      </c>
      <c r="P95" s="25">
        <f t="shared" si="19"/>
        <v>0.69230769230769229</v>
      </c>
      <c r="Q95" s="37">
        <v>8</v>
      </c>
      <c r="R95" s="39">
        <v>186.08</v>
      </c>
      <c r="S95" s="40">
        <v>142411</v>
      </c>
      <c r="T95" s="6">
        <f t="shared" si="20"/>
        <v>765.32136715391221</v>
      </c>
    </row>
    <row r="96" spans="2:20" x14ac:dyDescent="0.2">
      <c r="B96" s="1">
        <v>41061</v>
      </c>
      <c r="C96" s="38">
        <v>44</v>
      </c>
      <c r="D96" s="39">
        <v>55484.898000000001</v>
      </c>
      <c r="E96" s="11">
        <v>15</v>
      </c>
      <c r="F96" s="25">
        <f t="shared" si="17"/>
        <v>0.34090909090909088</v>
      </c>
      <c r="G96" s="37">
        <v>16</v>
      </c>
      <c r="H96" s="39">
        <v>6193.6109999999999</v>
      </c>
      <c r="I96" s="40">
        <v>2940680.39</v>
      </c>
      <c r="J96" s="6">
        <f t="shared" si="18"/>
        <v>474.7925547794332</v>
      </c>
      <c r="L96" s="1">
        <v>43617</v>
      </c>
      <c r="M96" s="38">
        <v>25</v>
      </c>
      <c r="N96" s="39">
        <v>31123.9</v>
      </c>
      <c r="O96" s="11">
        <v>5</v>
      </c>
      <c r="P96" s="25">
        <f t="shared" si="19"/>
        <v>0.2</v>
      </c>
      <c r="Q96" s="37">
        <v>6</v>
      </c>
      <c r="R96" s="39">
        <v>298.54000000000002</v>
      </c>
      <c r="S96" s="40">
        <v>196632.6</v>
      </c>
      <c r="T96" s="6">
        <f t="shared" si="20"/>
        <v>658.64741743149989</v>
      </c>
    </row>
    <row r="97" spans="2:20" x14ac:dyDescent="0.2">
      <c r="B97" s="1">
        <v>41091</v>
      </c>
      <c r="C97" s="38">
        <v>28</v>
      </c>
      <c r="D97" s="39">
        <v>16136.727000000001</v>
      </c>
      <c r="E97" s="11">
        <v>11</v>
      </c>
      <c r="F97" s="25">
        <f t="shared" si="17"/>
        <v>0.39285714285714285</v>
      </c>
      <c r="G97" s="37">
        <v>12</v>
      </c>
      <c r="H97" s="39">
        <v>1534.9069999999999</v>
      </c>
      <c r="I97" s="40">
        <v>498136.34</v>
      </c>
      <c r="J97" s="6">
        <f t="shared" si="18"/>
        <v>324.53845086379829</v>
      </c>
      <c r="L97" s="1">
        <v>43647</v>
      </c>
      <c r="M97" s="38">
        <v>10</v>
      </c>
      <c r="N97" s="39">
        <v>6853.25</v>
      </c>
      <c r="O97" s="11">
        <v>9</v>
      </c>
      <c r="P97" s="25">
        <f t="shared" si="19"/>
        <v>0.9</v>
      </c>
      <c r="Q97" s="37">
        <v>9</v>
      </c>
      <c r="R97" s="39">
        <v>1589.1379999999999</v>
      </c>
      <c r="S97" s="40">
        <v>555493.30000000005</v>
      </c>
      <c r="T97" s="6">
        <f t="shared" si="20"/>
        <v>349.55636326108879</v>
      </c>
    </row>
    <row r="98" spans="2:20" x14ac:dyDescent="0.2">
      <c r="B98" s="1">
        <v>41122</v>
      </c>
      <c r="C98" s="38">
        <v>114</v>
      </c>
      <c r="D98" s="39">
        <v>146458.31700000001</v>
      </c>
      <c r="E98" s="11">
        <v>50</v>
      </c>
      <c r="F98" s="25">
        <f t="shared" si="17"/>
        <v>0.43859649122807015</v>
      </c>
      <c r="G98" s="37">
        <v>51</v>
      </c>
      <c r="H98" s="39">
        <v>11558.656999999999</v>
      </c>
      <c r="I98" s="40">
        <v>4907849.4400000004</v>
      </c>
      <c r="J98" s="6">
        <f t="shared" si="18"/>
        <v>424.60377879540857</v>
      </c>
      <c r="L98" s="1">
        <v>43678</v>
      </c>
      <c r="M98" s="38">
        <v>1</v>
      </c>
      <c r="N98" s="39">
        <v>47</v>
      </c>
      <c r="O98" s="11">
        <v>0</v>
      </c>
      <c r="P98" s="25">
        <f t="shared" si="19"/>
        <v>0</v>
      </c>
      <c r="Q98" s="37">
        <v>0</v>
      </c>
      <c r="R98" s="39">
        <v>0</v>
      </c>
      <c r="S98" s="40">
        <v>0</v>
      </c>
      <c r="T98" s="6">
        <v>0</v>
      </c>
    </row>
    <row r="99" spans="2:20" x14ac:dyDescent="0.2">
      <c r="B99" s="1">
        <v>41153</v>
      </c>
      <c r="C99" s="38">
        <v>10</v>
      </c>
      <c r="D99" s="39">
        <v>11821.826999999999</v>
      </c>
      <c r="E99" s="11">
        <v>7</v>
      </c>
      <c r="F99" s="25">
        <f t="shared" si="17"/>
        <v>0.7</v>
      </c>
      <c r="G99" s="37">
        <v>4</v>
      </c>
      <c r="H99" s="39">
        <v>656.14700000000005</v>
      </c>
      <c r="I99" s="40">
        <v>337567</v>
      </c>
      <c r="J99" s="6">
        <f t="shared" si="18"/>
        <v>514.46855658869117</v>
      </c>
      <c r="L99" s="1">
        <v>43709</v>
      </c>
      <c r="M99" s="38">
        <v>19</v>
      </c>
      <c r="N99" s="39">
        <v>7076.83</v>
      </c>
      <c r="O99" s="11">
        <v>5</v>
      </c>
      <c r="P99" s="25">
        <f t="shared" si="19"/>
        <v>0.26315789473684209</v>
      </c>
      <c r="Q99" s="37">
        <v>5</v>
      </c>
      <c r="R99" s="39">
        <v>575.44000000000005</v>
      </c>
      <c r="S99" s="40">
        <v>138618</v>
      </c>
      <c r="T99" s="6">
        <f t="shared" si="20"/>
        <v>240.89044904768522</v>
      </c>
    </row>
    <row r="100" spans="2:20" x14ac:dyDescent="0.2">
      <c r="B100" s="1">
        <v>41183</v>
      </c>
      <c r="C100" s="38">
        <v>50</v>
      </c>
      <c r="D100" s="39">
        <v>81192.34</v>
      </c>
      <c r="E100" s="11">
        <v>13</v>
      </c>
      <c r="F100" s="25">
        <f t="shared" si="17"/>
        <v>0.26</v>
      </c>
      <c r="G100" s="37">
        <v>12</v>
      </c>
      <c r="H100" s="39">
        <v>2989.47</v>
      </c>
      <c r="I100" s="40">
        <v>1360942.6</v>
      </c>
      <c r="J100" s="6">
        <f t="shared" si="18"/>
        <v>455.24544484473842</v>
      </c>
      <c r="L100" s="1">
        <v>43739</v>
      </c>
      <c r="M100" s="38">
        <v>6</v>
      </c>
      <c r="N100" s="39">
        <v>708170</v>
      </c>
      <c r="O100" s="11">
        <v>3</v>
      </c>
      <c r="P100" s="25">
        <f t="shared" si="19"/>
        <v>0.5</v>
      </c>
      <c r="Q100" s="37">
        <v>3</v>
      </c>
      <c r="R100" s="39">
        <v>272</v>
      </c>
      <c r="S100" s="40">
        <v>23083</v>
      </c>
      <c r="T100" s="6">
        <f t="shared" si="20"/>
        <v>84.86397058823529</v>
      </c>
    </row>
    <row r="101" spans="2:20" x14ac:dyDescent="0.2">
      <c r="B101" s="1">
        <v>41214</v>
      </c>
      <c r="C101" s="38">
        <v>25</v>
      </c>
      <c r="D101" s="39">
        <v>32126.97</v>
      </c>
      <c r="E101" s="11">
        <v>12</v>
      </c>
      <c r="F101" s="25">
        <f t="shared" si="17"/>
        <v>0.48</v>
      </c>
      <c r="G101" s="37">
        <v>20</v>
      </c>
      <c r="H101" s="39">
        <v>2809.62</v>
      </c>
      <c r="I101" s="40">
        <v>1821788.69</v>
      </c>
      <c r="J101" s="6">
        <f t="shared" si="18"/>
        <v>648.41106270598868</v>
      </c>
      <c r="L101" s="1">
        <v>43770</v>
      </c>
      <c r="M101" s="38">
        <v>15</v>
      </c>
      <c r="N101" s="39">
        <v>12645.64</v>
      </c>
      <c r="O101" s="11">
        <v>9</v>
      </c>
      <c r="P101" s="25">
        <f t="shared" si="19"/>
        <v>0.6</v>
      </c>
      <c r="Q101" s="37">
        <v>9</v>
      </c>
      <c r="R101" s="39">
        <v>320.99</v>
      </c>
      <c r="S101" s="40">
        <v>131648</v>
      </c>
      <c r="T101" s="6">
        <f t="shared" si="20"/>
        <v>410.13115673385465</v>
      </c>
    </row>
    <row r="102" spans="2:20" x14ac:dyDescent="0.2">
      <c r="B102" s="1">
        <v>41244</v>
      </c>
      <c r="C102" s="38">
        <v>38</v>
      </c>
      <c r="D102" s="39">
        <v>55077.31</v>
      </c>
      <c r="E102" s="11">
        <v>16</v>
      </c>
      <c r="F102" s="25">
        <f t="shared" si="17"/>
        <v>0.42105263157894735</v>
      </c>
      <c r="G102" s="37">
        <v>19</v>
      </c>
      <c r="H102" s="39">
        <v>4067.15</v>
      </c>
      <c r="I102" s="40">
        <v>1963075.5</v>
      </c>
      <c r="J102" s="6">
        <f t="shared" si="18"/>
        <v>482.66611755160244</v>
      </c>
      <c r="L102" s="1">
        <v>43800</v>
      </c>
      <c r="M102" s="38">
        <v>26</v>
      </c>
      <c r="N102" s="39">
        <v>30952.911</v>
      </c>
      <c r="O102" s="11">
        <v>4</v>
      </c>
      <c r="P102" s="25">
        <f t="shared" si="19"/>
        <v>0.15384615384615385</v>
      </c>
      <c r="Q102" s="37">
        <v>4</v>
      </c>
      <c r="R102" s="39">
        <v>771</v>
      </c>
      <c r="S102" s="40">
        <v>212523</v>
      </c>
      <c r="T102" s="6">
        <f t="shared" si="20"/>
        <v>275.64591439688718</v>
      </c>
    </row>
    <row r="103" spans="2:20" x14ac:dyDescent="0.2">
      <c r="B103" s="1">
        <v>41275</v>
      </c>
      <c r="C103" s="38">
        <v>24</v>
      </c>
      <c r="D103" s="39">
        <v>35633.040000000001</v>
      </c>
      <c r="E103" s="11">
        <v>9</v>
      </c>
      <c r="F103" s="25">
        <f t="shared" ref="F103:F114" si="21">E103/C103</f>
        <v>0.375</v>
      </c>
      <c r="G103" s="37">
        <v>12</v>
      </c>
      <c r="H103" s="39">
        <v>1754.12</v>
      </c>
      <c r="I103" s="40">
        <v>1170803.83</v>
      </c>
      <c r="J103" s="6">
        <f t="shared" ref="J103:J114" si="22">I103/H103</f>
        <v>667.45936994048304</v>
      </c>
      <c r="L103" s="1">
        <v>43831</v>
      </c>
      <c r="M103" s="38">
        <v>19</v>
      </c>
      <c r="N103" s="39">
        <v>21142.85</v>
      </c>
      <c r="O103" s="11">
        <v>9</v>
      </c>
      <c r="P103" s="25">
        <f t="shared" si="19"/>
        <v>0.47368421052631576</v>
      </c>
      <c r="Q103" s="37">
        <v>9</v>
      </c>
      <c r="R103" s="39">
        <v>1300.617</v>
      </c>
      <c r="S103" s="40">
        <v>419447.05</v>
      </c>
      <c r="T103" s="6">
        <f t="shared" si="20"/>
        <v>322.49851416673778</v>
      </c>
    </row>
    <row r="104" spans="2:20" x14ac:dyDescent="0.2">
      <c r="B104" s="1">
        <v>41306</v>
      </c>
      <c r="C104" s="38">
        <v>66</v>
      </c>
      <c r="D104" s="39">
        <v>115974.518</v>
      </c>
      <c r="E104" s="11">
        <v>17</v>
      </c>
      <c r="F104" s="25">
        <f t="shared" si="21"/>
        <v>0.25757575757575757</v>
      </c>
      <c r="G104" s="37">
        <v>18</v>
      </c>
      <c r="H104" s="39">
        <v>2316.1080000000002</v>
      </c>
      <c r="I104" s="40">
        <v>756594.75</v>
      </c>
      <c r="J104" s="6">
        <f t="shared" si="22"/>
        <v>326.66643783450507</v>
      </c>
      <c r="L104" s="1">
        <v>43862</v>
      </c>
      <c r="M104" s="38">
        <v>14</v>
      </c>
      <c r="N104" s="39">
        <v>30110.6</v>
      </c>
      <c r="O104" s="11">
        <v>2</v>
      </c>
      <c r="P104" s="25">
        <f t="shared" si="19"/>
        <v>0.14285714285714285</v>
      </c>
      <c r="Q104" s="37">
        <v>2</v>
      </c>
      <c r="R104" s="39">
        <v>506.86</v>
      </c>
      <c r="S104" s="40">
        <v>104055</v>
      </c>
      <c r="T104" s="6">
        <f t="shared" si="20"/>
        <v>205.29337489642108</v>
      </c>
    </row>
    <row r="105" spans="2:20" x14ac:dyDescent="0.2">
      <c r="B105" s="1">
        <v>41334</v>
      </c>
      <c r="C105" s="38">
        <v>18</v>
      </c>
      <c r="D105" s="39">
        <v>8786.11</v>
      </c>
      <c r="E105" s="11">
        <v>11</v>
      </c>
      <c r="F105" s="25">
        <f t="shared" si="21"/>
        <v>0.61111111111111116</v>
      </c>
      <c r="G105" s="37">
        <v>11</v>
      </c>
      <c r="H105" s="39">
        <v>785.6</v>
      </c>
      <c r="I105" s="40">
        <v>279549.61</v>
      </c>
      <c r="J105" s="6">
        <f t="shared" si="22"/>
        <v>355.84217158859468</v>
      </c>
      <c r="L105" s="1">
        <v>43891</v>
      </c>
      <c r="M105" s="38">
        <v>42</v>
      </c>
      <c r="N105" s="39">
        <v>36131.809000000001</v>
      </c>
      <c r="O105" s="11">
        <v>17</v>
      </c>
      <c r="P105" s="25">
        <f t="shared" si="19"/>
        <v>0.40476190476190477</v>
      </c>
      <c r="Q105" s="37">
        <v>9</v>
      </c>
      <c r="R105" s="39">
        <v>2599</v>
      </c>
      <c r="S105" s="40">
        <v>990707</v>
      </c>
      <c r="T105" s="6">
        <f t="shared" si="20"/>
        <v>381.18776452481723</v>
      </c>
    </row>
    <row r="106" spans="2:20" x14ac:dyDescent="0.2">
      <c r="B106" s="1">
        <v>41365</v>
      </c>
      <c r="C106" s="38">
        <v>66</v>
      </c>
      <c r="D106" s="39">
        <v>90819.994999999995</v>
      </c>
      <c r="E106" s="11">
        <v>23</v>
      </c>
      <c r="F106" s="25">
        <f t="shared" si="21"/>
        <v>0.34848484848484851</v>
      </c>
      <c r="G106" s="37">
        <v>22</v>
      </c>
      <c r="H106" s="39">
        <v>4476.53</v>
      </c>
      <c r="I106" s="40">
        <v>2011205.43</v>
      </c>
      <c r="J106" s="6">
        <f t="shared" si="22"/>
        <v>449.27777318592751</v>
      </c>
      <c r="L106" s="1">
        <v>43922</v>
      </c>
      <c r="M106" s="38">
        <v>5</v>
      </c>
      <c r="N106" s="39">
        <v>917.43100000000004</v>
      </c>
      <c r="O106" s="11">
        <v>1</v>
      </c>
      <c r="P106" s="25">
        <f t="shared" si="19"/>
        <v>0.2</v>
      </c>
      <c r="Q106" s="37">
        <v>1</v>
      </c>
      <c r="R106" s="39">
        <v>10</v>
      </c>
      <c r="S106" s="40">
        <v>15020</v>
      </c>
      <c r="T106" s="6">
        <f t="shared" si="20"/>
        <v>1502</v>
      </c>
    </row>
    <row r="107" spans="2:20" x14ac:dyDescent="0.2">
      <c r="B107" s="1">
        <v>41395</v>
      </c>
      <c r="C107" s="38">
        <v>35</v>
      </c>
      <c r="D107" s="39">
        <v>33304.413</v>
      </c>
      <c r="E107" s="11">
        <v>15</v>
      </c>
      <c r="F107" s="25">
        <f t="shared" si="21"/>
        <v>0.42857142857142855</v>
      </c>
      <c r="G107" s="37">
        <v>15</v>
      </c>
      <c r="H107" s="39">
        <v>1246.7929999999999</v>
      </c>
      <c r="I107" s="40">
        <v>592552.06999999995</v>
      </c>
      <c r="J107" s="6">
        <f t="shared" si="22"/>
        <v>475.26098558461587</v>
      </c>
      <c r="L107" s="1">
        <v>43952</v>
      </c>
      <c r="M107" s="38">
        <v>11</v>
      </c>
      <c r="N107" s="39">
        <v>3866.76</v>
      </c>
      <c r="O107" s="11">
        <v>4</v>
      </c>
      <c r="P107" s="25">
        <f t="shared" si="19"/>
        <v>0.36363636363636365</v>
      </c>
      <c r="Q107" s="37">
        <v>4</v>
      </c>
      <c r="R107" s="39">
        <v>59.5</v>
      </c>
      <c r="S107" s="40">
        <v>32410</v>
      </c>
      <c r="T107" s="6">
        <f t="shared" si="20"/>
        <v>544.70588235294122</v>
      </c>
    </row>
    <row r="108" spans="2:20" x14ac:dyDescent="0.2">
      <c r="B108" s="1">
        <v>41426</v>
      </c>
      <c r="C108" s="38">
        <v>79</v>
      </c>
      <c r="D108" s="39">
        <v>53637.750999999997</v>
      </c>
      <c r="E108" s="11">
        <v>31</v>
      </c>
      <c r="F108" s="25">
        <f t="shared" si="21"/>
        <v>0.39240506329113922</v>
      </c>
      <c r="G108" s="37">
        <v>32</v>
      </c>
      <c r="H108" s="39">
        <v>4350.0010000000002</v>
      </c>
      <c r="I108" s="40">
        <v>2626342.27</v>
      </c>
      <c r="J108" s="6">
        <f t="shared" si="22"/>
        <v>603.75670488351614</v>
      </c>
      <c r="L108" s="1">
        <v>43983</v>
      </c>
      <c r="M108" s="38">
        <v>1</v>
      </c>
      <c r="N108" s="39">
        <v>4</v>
      </c>
      <c r="O108" s="11">
        <v>1</v>
      </c>
      <c r="P108" s="6">
        <f t="shared" si="19"/>
        <v>1</v>
      </c>
      <c r="Q108" s="37">
        <v>1</v>
      </c>
      <c r="R108" s="39">
        <v>4</v>
      </c>
      <c r="S108" s="40">
        <v>804</v>
      </c>
      <c r="T108" s="6">
        <f t="shared" si="20"/>
        <v>201</v>
      </c>
    </row>
    <row r="109" spans="2:20" x14ac:dyDescent="0.2">
      <c r="B109" s="1">
        <v>41456</v>
      </c>
      <c r="C109" s="38">
        <v>82</v>
      </c>
      <c r="D109" s="39">
        <v>133854.75399999999</v>
      </c>
      <c r="E109" s="11">
        <v>15</v>
      </c>
      <c r="F109" s="25">
        <f t="shared" si="21"/>
        <v>0.18292682926829268</v>
      </c>
      <c r="G109" s="37">
        <v>14</v>
      </c>
      <c r="H109" s="39">
        <v>1785.3989999999999</v>
      </c>
      <c r="I109" s="40">
        <v>700580.55</v>
      </c>
      <c r="J109" s="6">
        <f t="shared" si="22"/>
        <v>392.39438915334898</v>
      </c>
      <c r="L109" s="1">
        <v>44013</v>
      </c>
      <c r="M109" s="38">
        <v>8</v>
      </c>
      <c r="N109" s="39">
        <v>5400</v>
      </c>
      <c r="O109" s="11">
        <v>6</v>
      </c>
      <c r="P109" s="25">
        <f t="shared" si="19"/>
        <v>0.75</v>
      </c>
      <c r="Q109" s="37">
        <v>6</v>
      </c>
      <c r="R109" s="39">
        <v>3040.26</v>
      </c>
      <c r="S109" s="40">
        <v>1526880</v>
      </c>
      <c r="T109" s="6">
        <f t="shared" si="20"/>
        <v>502.22020485090087</v>
      </c>
    </row>
    <row r="110" spans="2:20" x14ac:dyDescent="0.2">
      <c r="B110" s="1">
        <v>41487</v>
      </c>
      <c r="C110" s="38">
        <v>58</v>
      </c>
      <c r="D110" s="39">
        <v>53844.112000000001</v>
      </c>
      <c r="E110" s="11">
        <v>18</v>
      </c>
      <c r="F110" s="25">
        <f t="shared" si="21"/>
        <v>0.31034482758620691</v>
      </c>
      <c r="G110" s="37">
        <v>19</v>
      </c>
      <c r="H110" s="39">
        <v>2484.8319999999999</v>
      </c>
      <c r="I110" s="40">
        <v>1124182.04</v>
      </c>
      <c r="J110" s="6">
        <f t="shared" si="22"/>
        <v>452.41772482002813</v>
      </c>
      <c r="L110" s="1">
        <v>44044</v>
      </c>
      <c r="M110" s="38">
        <v>4</v>
      </c>
      <c r="N110" s="39">
        <v>761.20600000000002</v>
      </c>
      <c r="O110" s="11">
        <v>3</v>
      </c>
      <c r="P110" s="25">
        <f t="shared" si="19"/>
        <v>0.75</v>
      </c>
      <c r="Q110" s="37">
        <v>2</v>
      </c>
      <c r="R110" s="39">
        <v>226.815</v>
      </c>
      <c r="S110" s="40">
        <v>282875.68</v>
      </c>
      <c r="T110" s="6">
        <f t="shared" si="20"/>
        <v>1247.1647818706876</v>
      </c>
    </row>
    <row r="111" spans="2:20" x14ac:dyDescent="0.2">
      <c r="B111" s="1">
        <v>41518</v>
      </c>
      <c r="C111" s="38">
        <v>51</v>
      </c>
      <c r="D111" s="39">
        <v>64044.93</v>
      </c>
      <c r="E111" s="11">
        <v>28</v>
      </c>
      <c r="F111" s="25">
        <f t="shared" si="21"/>
        <v>0.5490196078431373</v>
      </c>
      <c r="G111" s="37">
        <v>28</v>
      </c>
      <c r="H111" s="39">
        <v>6825.8</v>
      </c>
      <c r="I111" s="40">
        <v>2715392.5</v>
      </c>
      <c r="J111" s="6">
        <f t="shared" si="22"/>
        <v>397.81307685546017</v>
      </c>
      <c r="L111" s="1">
        <v>44075</v>
      </c>
      <c r="M111" s="38">
        <v>6</v>
      </c>
      <c r="N111" s="39">
        <v>1971.7940000000001</v>
      </c>
      <c r="O111" s="11">
        <v>3</v>
      </c>
      <c r="P111" s="25">
        <f t="shared" si="19"/>
        <v>0.5</v>
      </c>
      <c r="Q111" s="37">
        <v>3</v>
      </c>
      <c r="R111" s="39">
        <v>155.68600000000001</v>
      </c>
      <c r="S111" s="40">
        <v>296968.86</v>
      </c>
      <c r="T111" s="6">
        <f t="shared" si="20"/>
        <v>1907.4859653404928</v>
      </c>
    </row>
    <row r="112" spans="2:20" x14ac:dyDescent="0.2">
      <c r="B112" s="1">
        <v>41548</v>
      </c>
      <c r="C112" s="38">
        <v>45</v>
      </c>
      <c r="D112" s="39">
        <v>61725.13</v>
      </c>
      <c r="E112" s="11">
        <v>21</v>
      </c>
      <c r="F112" s="25">
        <f t="shared" si="21"/>
        <v>0.46666666666666667</v>
      </c>
      <c r="G112" s="37">
        <v>24</v>
      </c>
      <c r="H112" s="39">
        <v>15360.535</v>
      </c>
      <c r="I112" s="40">
        <v>4021116.7</v>
      </c>
      <c r="J112" s="6">
        <f t="shared" si="22"/>
        <v>261.78233375334912</v>
      </c>
      <c r="L112" s="1">
        <v>44105</v>
      </c>
      <c r="M112" s="38">
        <v>3</v>
      </c>
      <c r="N112" s="39">
        <v>3235.36</v>
      </c>
      <c r="O112" s="11">
        <v>2</v>
      </c>
      <c r="P112" s="25">
        <f t="shared" si="19"/>
        <v>0.66666666666666663</v>
      </c>
      <c r="Q112" s="37">
        <v>2</v>
      </c>
      <c r="R112" s="39">
        <v>23.32</v>
      </c>
      <c r="S112" s="40">
        <v>5130.3999999999996</v>
      </c>
      <c r="T112" s="6">
        <f t="shared" si="20"/>
        <v>219.99999999999997</v>
      </c>
    </row>
    <row r="113" spans="2:20" x14ac:dyDescent="0.2">
      <c r="B113" s="1">
        <v>41579</v>
      </c>
      <c r="C113" s="38">
        <v>103</v>
      </c>
      <c r="D113" s="39">
        <v>132116.56899999999</v>
      </c>
      <c r="E113" s="11">
        <v>19</v>
      </c>
      <c r="F113" s="25">
        <f t="shared" si="21"/>
        <v>0.18446601941747573</v>
      </c>
      <c r="G113" s="37">
        <v>22</v>
      </c>
      <c r="H113" s="39">
        <v>6895.3890000000001</v>
      </c>
      <c r="I113" s="40">
        <v>2690297.58</v>
      </c>
      <c r="J113" s="6">
        <f t="shared" si="22"/>
        <v>390.15892794445682</v>
      </c>
      <c r="L113" s="1">
        <v>44136</v>
      </c>
      <c r="M113" s="38">
        <v>14</v>
      </c>
      <c r="N113" s="39">
        <v>17407.534</v>
      </c>
      <c r="O113" s="11">
        <v>5</v>
      </c>
      <c r="P113" s="25">
        <f t="shared" si="19"/>
        <v>0.35714285714285715</v>
      </c>
      <c r="Q113" s="37">
        <v>5</v>
      </c>
      <c r="R113" s="39">
        <v>422.07100000000003</v>
      </c>
      <c r="S113" s="40">
        <v>287680.15000000002</v>
      </c>
      <c r="T113" s="6">
        <f t="shared" si="20"/>
        <v>681.5918411831185</v>
      </c>
    </row>
    <row r="114" spans="2:20" x14ac:dyDescent="0.2">
      <c r="B114" s="1">
        <v>41609</v>
      </c>
      <c r="C114" s="38">
        <v>49</v>
      </c>
      <c r="D114" s="39">
        <v>15434.72</v>
      </c>
      <c r="E114" s="11">
        <v>26</v>
      </c>
      <c r="F114" s="25">
        <f t="shared" si="21"/>
        <v>0.53061224489795922</v>
      </c>
      <c r="G114" s="37">
        <v>26</v>
      </c>
      <c r="H114" s="39">
        <v>2624.17</v>
      </c>
      <c r="I114" s="40">
        <v>770570.92</v>
      </c>
      <c r="J114" s="6">
        <f t="shared" si="22"/>
        <v>293.64367399977897</v>
      </c>
      <c r="L114" s="1">
        <v>44166</v>
      </c>
      <c r="M114" s="38">
        <v>14</v>
      </c>
      <c r="N114" s="39">
        <v>2664.85</v>
      </c>
      <c r="O114" s="11">
        <v>8</v>
      </c>
      <c r="P114" s="25">
        <f t="shared" si="19"/>
        <v>0.5714285714285714</v>
      </c>
      <c r="Q114" s="37">
        <v>8</v>
      </c>
      <c r="R114" s="39">
        <v>1501.51</v>
      </c>
      <c r="S114" s="40">
        <v>1188355</v>
      </c>
      <c r="T114" s="6">
        <f t="shared" si="20"/>
        <v>791.43995044988048</v>
      </c>
    </row>
    <row r="115" spans="2:20" x14ac:dyDescent="0.2">
      <c r="C115" s="38"/>
      <c r="D115" s="39"/>
      <c r="E115" s="11"/>
      <c r="F115" s="25"/>
      <c r="G115" s="37"/>
      <c r="H115" s="39"/>
      <c r="I115" s="57"/>
      <c r="J115" s="58"/>
    </row>
    <row r="116" spans="2:20" x14ac:dyDescent="0.2">
      <c r="B116" s="48" t="s">
        <v>61</v>
      </c>
      <c r="J116" s="22"/>
    </row>
    <row r="117" spans="2:20" x14ac:dyDescent="0.2">
      <c r="B117" s="26" t="s">
        <v>58</v>
      </c>
    </row>
    <row r="118" spans="2:20" x14ac:dyDescent="0.2">
      <c r="B118" s="49" t="s">
        <v>59</v>
      </c>
    </row>
    <row r="119" spans="2:20" x14ac:dyDescent="0.2">
      <c r="B119" s="49" t="s">
        <v>60</v>
      </c>
    </row>
    <row r="120" spans="2:20" x14ac:dyDescent="0.2">
      <c r="B120" s="49" t="s">
        <v>10</v>
      </c>
    </row>
  </sheetData>
  <phoneticPr fontId="4" type="noConversion"/>
  <pageMargins left="0.75" right="0.75" top="0.49" bottom="0.6" header="0.17" footer="0.31"/>
  <pageSetup scale="47" fitToWidth="0" orientation="landscape" horizontalDpi="1200" verticalDpi="1200" r:id="rId1"/>
  <headerFooter alignWithMargins="0">
    <oddFooter>&amp;C16&amp;R&amp;"Arial,Italic"As of April 12, 2023 Lease Sale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C000"/>
    <pageSetUpPr fitToPage="1"/>
  </sheetPr>
  <dimension ref="A1:W87"/>
  <sheetViews>
    <sheetView topLeftCell="E25" workbookViewId="0">
      <selection activeCell="K50" sqref="K50:N50"/>
    </sheetView>
  </sheetViews>
  <sheetFormatPr defaultRowHeight="12.75" x14ac:dyDescent="0.2"/>
  <cols>
    <col min="1" max="1" width="16.28515625" customWidth="1"/>
    <col min="2" max="2" width="10.28515625" bestFit="1" customWidth="1"/>
    <col min="4" max="4" width="16.28515625" customWidth="1"/>
    <col min="5" max="5" width="11.7109375" customWidth="1"/>
    <col min="7" max="7" width="14.7109375" bestFit="1" customWidth="1"/>
    <col min="8" max="8" width="12.28515625" bestFit="1" customWidth="1"/>
    <col min="11" max="11" width="11.140625" customWidth="1"/>
    <col min="12" max="12" width="12.7109375" customWidth="1"/>
    <col min="13" max="13" width="11.85546875" customWidth="1"/>
    <col min="14" max="14" width="12.28515625" customWidth="1"/>
    <col min="15" max="15" width="11.28515625" customWidth="1"/>
    <col min="16" max="16" width="10.28515625" customWidth="1"/>
    <col min="17" max="17" width="11" customWidth="1"/>
    <col min="18" max="18" width="10.85546875" customWidth="1"/>
    <col min="19" max="19" width="11.28515625" customWidth="1"/>
    <col min="20" max="20" width="11" customWidth="1"/>
    <col min="21" max="21" width="12.7109375" customWidth="1"/>
    <col min="22" max="22" width="13" customWidth="1"/>
    <col min="23" max="23" width="10.140625" bestFit="1" customWidth="1"/>
  </cols>
  <sheetData>
    <row r="1" spans="1:9" ht="15" customHeight="1" x14ac:dyDescent="0.25">
      <c r="A1" s="53" t="s">
        <v>91</v>
      </c>
    </row>
    <row r="3" spans="1:9" ht="13.5" customHeight="1" x14ac:dyDescent="0.2">
      <c r="A3" s="59" t="s">
        <v>103</v>
      </c>
      <c r="B3" s="56" t="s">
        <v>104</v>
      </c>
      <c r="D3" s="59" t="s">
        <v>103</v>
      </c>
      <c r="E3" s="56" t="s">
        <v>104</v>
      </c>
      <c r="G3" s="59" t="s">
        <v>103</v>
      </c>
      <c r="H3" s="56" t="s">
        <v>104</v>
      </c>
      <c r="I3" s="56"/>
    </row>
    <row r="4" spans="1:9" ht="13.5" customHeight="1" x14ac:dyDescent="0.2">
      <c r="A4" s="1">
        <v>37987</v>
      </c>
      <c r="B4" s="54">
        <v>970647</v>
      </c>
      <c r="D4" s="1">
        <v>40544</v>
      </c>
      <c r="E4" s="73">
        <v>832686</v>
      </c>
      <c r="G4" s="1">
        <v>43101</v>
      </c>
      <c r="H4" s="11">
        <v>534124</v>
      </c>
    </row>
    <row r="5" spans="1:9" ht="13.5" customHeight="1" x14ac:dyDescent="0.2">
      <c r="A5" s="1">
        <v>38018</v>
      </c>
      <c r="B5" s="54">
        <v>970566</v>
      </c>
      <c r="D5" s="1">
        <v>40575</v>
      </c>
      <c r="E5" s="73">
        <v>830312</v>
      </c>
      <c r="G5" s="1">
        <v>43132</v>
      </c>
      <c r="H5" s="11">
        <v>533258</v>
      </c>
    </row>
    <row r="6" spans="1:9" ht="13.5" customHeight="1" x14ac:dyDescent="0.2">
      <c r="A6" s="1">
        <v>38047</v>
      </c>
      <c r="B6" s="54">
        <v>973551</v>
      </c>
      <c r="D6" s="1">
        <v>40603</v>
      </c>
      <c r="E6" s="73">
        <v>841244</v>
      </c>
      <c r="G6" s="1">
        <v>43160</v>
      </c>
      <c r="H6" s="11">
        <v>532400</v>
      </c>
    </row>
    <row r="7" spans="1:9" ht="13.5" customHeight="1" x14ac:dyDescent="0.2">
      <c r="A7" s="1">
        <v>38078</v>
      </c>
      <c r="B7" s="54">
        <v>967958</v>
      </c>
      <c r="D7" s="1">
        <v>40634</v>
      </c>
      <c r="E7" s="73">
        <v>835606</v>
      </c>
      <c r="G7" s="1">
        <v>43191</v>
      </c>
      <c r="H7" s="11">
        <v>529157</v>
      </c>
    </row>
    <row r="8" spans="1:9" ht="13.5" customHeight="1" x14ac:dyDescent="0.2">
      <c r="A8" s="1">
        <v>38108</v>
      </c>
      <c r="B8" s="54">
        <v>974311</v>
      </c>
      <c r="D8" s="1">
        <v>40664</v>
      </c>
      <c r="E8" s="73">
        <v>838805</v>
      </c>
      <c r="G8" s="1">
        <v>43221</v>
      </c>
      <c r="H8" s="11">
        <v>527308</v>
      </c>
    </row>
    <row r="9" spans="1:9" ht="13.5" customHeight="1" x14ac:dyDescent="0.2">
      <c r="A9" s="1">
        <v>38139</v>
      </c>
      <c r="B9" s="54">
        <v>978972</v>
      </c>
      <c r="D9" s="1">
        <v>40695</v>
      </c>
      <c r="E9" s="73">
        <v>837030</v>
      </c>
      <c r="G9" s="1">
        <v>43252</v>
      </c>
      <c r="H9" s="11">
        <v>526891</v>
      </c>
    </row>
    <row r="10" spans="1:9" ht="13.5" customHeight="1" x14ac:dyDescent="0.2">
      <c r="A10" s="1">
        <v>38169</v>
      </c>
      <c r="B10" s="54">
        <v>977175</v>
      </c>
      <c r="D10" s="1">
        <v>40725</v>
      </c>
      <c r="E10" s="78">
        <v>840695</v>
      </c>
      <c r="G10" s="1">
        <v>43282</v>
      </c>
      <c r="H10" s="11">
        <v>526976</v>
      </c>
    </row>
    <row r="11" spans="1:9" ht="13.5" customHeight="1" x14ac:dyDescent="0.2">
      <c r="A11" s="1">
        <v>38200</v>
      </c>
      <c r="B11" s="54">
        <v>979727</v>
      </c>
      <c r="D11" s="1">
        <v>40756</v>
      </c>
      <c r="E11" s="78">
        <v>827487</v>
      </c>
      <c r="G11" s="1">
        <v>43313</v>
      </c>
      <c r="H11" s="11">
        <f>+(H10+H12)/2</f>
        <v>520487.5</v>
      </c>
    </row>
    <row r="12" spans="1:9" ht="13.5" customHeight="1" x14ac:dyDescent="0.2">
      <c r="A12" s="1">
        <v>38231</v>
      </c>
      <c r="B12" s="54">
        <v>981595</v>
      </c>
      <c r="D12" s="1">
        <v>40787</v>
      </c>
      <c r="E12" s="78">
        <v>838284</v>
      </c>
      <c r="G12" s="1">
        <v>43344</v>
      </c>
      <c r="H12" s="11">
        <v>513999</v>
      </c>
    </row>
    <row r="13" spans="1:9" ht="13.5" customHeight="1" x14ac:dyDescent="0.2">
      <c r="A13" s="1">
        <v>38261</v>
      </c>
      <c r="B13" s="54">
        <v>981936</v>
      </c>
      <c r="D13" s="1">
        <v>40817</v>
      </c>
      <c r="E13" s="78">
        <v>841468</v>
      </c>
      <c r="G13" s="1">
        <v>43374</v>
      </c>
      <c r="H13" s="11">
        <v>513874</v>
      </c>
    </row>
    <row r="14" spans="1:9" ht="13.5" customHeight="1" x14ac:dyDescent="0.2">
      <c r="A14" s="1">
        <v>38292</v>
      </c>
      <c r="B14" s="54">
        <v>983547</v>
      </c>
      <c r="D14" s="1">
        <v>40848</v>
      </c>
      <c r="E14" s="78">
        <v>842874</v>
      </c>
      <c r="G14" s="1">
        <v>43405</v>
      </c>
      <c r="H14" s="11">
        <v>504900</v>
      </c>
    </row>
    <row r="15" spans="1:9" ht="13.5" customHeight="1" x14ac:dyDescent="0.2">
      <c r="A15" s="1">
        <v>38322</v>
      </c>
      <c r="B15" s="54">
        <v>982793</v>
      </c>
      <c r="D15" s="1">
        <v>40878</v>
      </c>
      <c r="E15" s="78">
        <v>850934</v>
      </c>
      <c r="G15" s="1">
        <v>43435</v>
      </c>
      <c r="H15" s="90">
        <v>505962</v>
      </c>
    </row>
    <row r="16" spans="1:9" ht="13.5" customHeight="1" x14ac:dyDescent="0.2">
      <c r="A16" s="1">
        <v>38353</v>
      </c>
      <c r="B16" s="54">
        <v>977687</v>
      </c>
      <c r="D16" s="1">
        <v>40909</v>
      </c>
      <c r="E16" s="78">
        <v>850672</v>
      </c>
      <c r="G16" s="1">
        <v>43466</v>
      </c>
      <c r="H16" s="11">
        <v>507070</v>
      </c>
    </row>
    <row r="17" spans="1:23" ht="13.5" customHeight="1" x14ac:dyDescent="0.2">
      <c r="A17" s="1">
        <v>38384</v>
      </c>
      <c r="B17" s="54">
        <v>987060</v>
      </c>
      <c r="D17" s="1">
        <v>40940</v>
      </c>
      <c r="E17" s="78">
        <v>848663</v>
      </c>
      <c r="G17" s="1">
        <v>43497</v>
      </c>
      <c r="H17" s="11">
        <v>513433</v>
      </c>
    </row>
    <row r="18" spans="1:23" ht="13.5" customHeight="1" x14ac:dyDescent="0.2">
      <c r="A18" s="1">
        <v>38412</v>
      </c>
      <c r="B18" s="54">
        <v>989296</v>
      </c>
      <c r="D18" s="1">
        <v>40969</v>
      </c>
      <c r="E18" s="78">
        <v>844908</v>
      </c>
      <c r="G18" s="1">
        <v>43525</v>
      </c>
      <c r="H18" s="11">
        <v>512175</v>
      </c>
    </row>
    <row r="19" spans="1:23" ht="13.5" customHeight="1" x14ac:dyDescent="0.2">
      <c r="A19" s="1">
        <v>38443</v>
      </c>
      <c r="B19" s="54">
        <v>985526</v>
      </c>
      <c r="D19" s="1">
        <v>41000</v>
      </c>
      <c r="E19" s="78">
        <v>841755</v>
      </c>
      <c r="G19" s="1">
        <v>43556</v>
      </c>
      <c r="H19" s="11">
        <v>491974</v>
      </c>
    </row>
    <row r="20" spans="1:23" ht="13.5" customHeight="1" x14ac:dyDescent="0.2">
      <c r="A20" s="1">
        <v>38473</v>
      </c>
      <c r="B20" s="54">
        <v>986287</v>
      </c>
      <c r="D20" s="1">
        <v>41030</v>
      </c>
      <c r="E20" s="78">
        <v>851404</v>
      </c>
      <c r="G20" s="1">
        <v>43586</v>
      </c>
      <c r="H20" s="11">
        <v>489509</v>
      </c>
    </row>
    <row r="21" spans="1:23" ht="13.5" customHeight="1" x14ac:dyDescent="0.2">
      <c r="A21" s="1">
        <v>38504</v>
      </c>
      <c r="B21" s="54">
        <v>984084</v>
      </c>
      <c r="D21" s="1">
        <v>41061</v>
      </c>
      <c r="E21" s="78">
        <v>853371</v>
      </c>
      <c r="G21" s="1">
        <v>43617</v>
      </c>
      <c r="H21" s="11">
        <v>488975</v>
      </c>
    </row>
    <row r="22" spans="1:23" ht="13.5" customHeight="1" x14ac:dyDescent="0.2">
      <c r="A22" s="1">
        <v>38534</v>
      </c>
      <c r="B22" s="54">
        <v>991395</v>
      </c>
      <c r="D22" s="1">
        <v>41091</v>
      </c>
      <c r="E22" s="78">
        <v>848353</v>
      </c>
      <c r="G22" s="1">
        <v>43647</v>
      </c>
      <c r="H22" s="11">
        <v>488364</v>
      </c>
    </row>
    <row r="23" spans="1:23" ht="13.5" customHeight="1" x14ac:dyDescent="0.2">
      <c r="A23" s="1">
        <v>38565</v>
      </c>
      <c r="B23" s="54">
        <v>993569</v>
      </c>
      <c r="D23" s="1">
        <v>41122</v>
      </c>
      <c r="E23" s="78">
        <v>843802</v>
      </c>
      <c r="G23" s="1">
        <v>43678</v>
      </c>
      <c r="H23" s="11">
        <v>485281</v>
      </c>
    </row>
    <row r="24" spans="1:23" ht="13.5" customHeight="1" x14ac:dyDescent="0.2">
      <c r="A24" s="1">
        <v>38596</v>
      </c>
      <c r="B24" s="54">
        <v>999285</v>
      </c>
      <c r="D24" s="1">
        <v>41153</v>
      </c>
      <c r="E24" s="78">
        <v>847588</v>
      </c>
      <c r="G24" s="1">
        <v>43709</v>
      </c>
      <c r="H24" s="11">
        <v>483353</v>
      </c>
    </row>
    <row r="25" spans="1:23" ht="13.5" customHeight="1" x14ac:dyDescent="0.2">
      <c r="A25" s="1">
        <v>38626</v>
      </c>
      <c r="B25" s="54">
        <v>1001031</v>
      </c>
      <c r="D25" s="1">
        <v>41183</v>
      </c>
      <c r="E25" s="78">
        <v>841248</v>
      </c>
      <c r="G25" s="1">
        <v>43739</v>
      </c>
      <c r="H25" s="11">
        <v>479587</v>
      </c>
    </row>
    <row r="26" spans="1:23" ht="13.5" customHeight="1" x14ac:dyDescent="0.2">
      <c r="A26" s="1">
        <v>38657</v>
      </c>
      <c r="B26" s="54">
        <v>999714</v>
      </c>
      <c r="D26" s="1">
        <v>41214</v>
      </c>
      <c r="E26" s="78">
        <v>840722</v>
      </c>
      <c r="G26" s="1">
        <v>43770</v>
      </c>
      <c r="H26" s="11">
        <v>478015</v>
      </c>
    </row>
    <row r="27" spans="1:23" ht="13.5" customHeight="1" x14ac:dyDescent="0.2">
      <c r="A27" s="1">
        <v>38687</v>
      </c>
      <c r="B27" s="54">
        <v>1000881</v>
      </c>
      <c r="D27" s="1">
        <v>41244</v>
      </c>
      <c r="E27" s="78">
        <v>842195</v>
      </c>
      <c r="G27" s="1">
        <v>43800</v>
      </c>
      <c r="H27" s="11">
        <v>476453</v>
      </c>
    </row>
    <row r="28" spans="1:23" ht="12.75" customHeight="1" x14ac:dyDescent="0.2">
      <c r="A28" s="1">
        <v>38718</v>
      </c>
      <c r="B28" s="54">
        <v>997605</v>
      </c>
      <c r="D28" s="1">
        <v>41275</v>
      </c>
      <c r="E28" s="78">
        <v>838989</v>
      </c>
      <c r="G28" s="1">
        <v>43831</v>
      </c>
      <c r="H28" s="11">
        <v>477544</v>
      </c>
    </row>
    <row r="29" spans="1:23" x14ac:dyDescent="0.2">
      <c r="A29" s="1">
        <v>38749</v>
      </c>
      <c r="B29" s="54">
        <v>1012059</v>
      </c>
      <c r="D29" s="1">
        <v>41306</v>
      </c>
      <c r="E29" s="78">
        <v>840990</v>
      </c>
      <c r="G29" s="88" t="s">
        <v>152</v>
      </c>
      <c r="H29" s="37">
        <v>471405</v>
      </c>
    </row>
    <row r="30" spans="1:23" x14ac:dyDescent="0.2">
      <c r="A30" s="1">
        <v>38777</v>
      </c>
      <c r="B30" s="54">
        <v>1010201</v>
      </c>
      <c r="D30" s="1">
        <v>41334</v>
      </c>
      <c r="E30" s="78">
        <v>834173</v>
      </c>
      <c r="G30" s="89" t="s">
        <v>153</v>
      </c>
      <c r="H30" s="11">
        <v>470743</v>
      </c>
      <c r="K30" s="9" t="s">
        <v>94</v>
      </c>
      <c r="L30" s="9" t="s">
        <v>95</v>
      </c>
      <c r="M30" s="9" t="s">
        <v>23</v>
      </c>
      <c r="N30" s="9" t="s">
        <v>24</v>
      </c>
      <c r="O30" s="9" t="s">
        <v>25</v>
      </c>
      <c r="P30" s="9" t="s">
        <v>26</v>
      </c>
      <c r="Q30" s="9" t="s">
        <v>27</v>
      </c>
      <c r="R30" s="9" t="s">
        <v>96</v>
      </c>
      <c r="S30" s="9" t="s">
        <v>97</v>
      </c>
      <c r="T30" s="9" t="s">
        <v>98</v>
      </c>
      <c r="U30" s="9" t="s">
        <v>99</v>
      </c>
      <c r="V30" s="9" t="s">
        <v>100</v>
      </c>
      <c r="W30" s="9" t="s">
        <v>7</v>
      </c>
    </row>
    <row r="31" spans="1:23" x14ac:dyDescent="0.2">
      <c r="A31" s="1">
        <v>38808</v>
      </c>
      <c r="B31" s="54">
        <v>1014111</v>
      </c>
      <c r="D31" s="1">
        <v>41365</v>
      </c>
      <c r="E31" s="78">
        <v>800284</v>
      </c>
      <c r="G31" s="89" t="s">
        <v>154</v>
      </c>
      <c r="H31" s="11">
        <v>469376</v>
      </c>
      <c r="J31">
        <v>2004</v>
      </c>
      <c r="K31" s="51">
        <v>970647</v>
      </c>
      <c r="L31" s="51">
        <v>970566</v>
      </c>
      <c r="M31" s="51">
        <v>973551</v>
      </c>
      <c r="N31" s="51">
        <v>967958</v>
      </c>
      <c r="O31" s="51">
        <v>974311</v>
      </c>
      <c r="P31" s="51">
        <v>978972</v>
      </c>
      <c r="Q31" s="51">
        <v>977175</v>
      </c>
      <c r="R31" s="51">
        <v>979727</v>
      </c>
      <c r="S31" s="51">
        <v>981595</v>
      </c>
      <c r="T31" s="51">
        <v>981936</v>
      </c>
      <c r="U31" s="51">
        <v>983547</v>
      </c>
      <c r="V31" s="51">
        <v>982793</v>
      </c>
      <c r="W31" s="51">
        <f t="shared" ref="W31:W49" si="0">SUM(K31:V31)</f>
        <v>11722778</v>
      </c>
    </row>
    <row r="32" spans="1:23" x14ac:dyDescent="0.2">
      <c r="A32" s="1">
        <v>38838</v>
      </c>
      <c r="B32" s="54">
        <v>1019784</v>
      </c>
      <c r="D32" s="1">
        <v>41395</v>
      </c>
      <c r="E32" s="78">
        <v>793150</v>
      </c>
      <c r="G32" s="89" t="s">
        <v>155</v>
      </c>
      <c r="H32" s="11">
        <v>468457</v>
      </c>
      <c r="J32">
        <v>2005</v>
      </c>
      <c r="K32" s="51">
        <v>977687</v>
      </c>
      <c r="L32" s="51">
        <v>987060</v>
      </c>
      <c r="M32" s="51">
        <v>989296</v>
      </c>
      <c r="N32" s="51">
        <v>985526</v>
      </c>
      <c r="O32" s="51">
        <v>986287</v>
      </c>
      <c r="P32" s="51">
        <v>984084</v>
      </c>
      <c r="Q32" s="51">
        <v>991395</v>
      </c>
      <c r="R32" s="51">
        <v>993569</v>
      </c>
      <c r="S32" s="51">
        <v>999285</v>
      </c>
      <c r="T32" s="51">
        <v>1001031</v>
      </c>
      <c r="U32" s="51">
        <v>999714</v>
      </c>
      <c r="V32" s="51">
        <v>1000881</v>
      </c>
      <c r="W32" s="51">
        <f t="shared" si="0"/>
        <v>11895815</v>
      </c>
    </row>
    <row r="33" spans="1:23" x14ac:dyDescent="0.2">
      <c r="A33" s="1">
        <v>38869</v>
      </c>
      <c r="B33" s="54">
        <v>1007301</v>
      </c>
      <c r="D33" s="1">
        <v>41426</v>
      </c>
      <c r="E33" s="78">
        <v>785111</v>
      </c>
      <c r="G33" s="89" t="s">
        <v>156</v>
      </c>
      <c r="H33" s="11">
        <v>468516</v>
      </c>
      <c r="J33">
        <v>2006</v>
      </c>
      <c r="K33" s="54">
        <v>997605</v>
      </c>
      <c r="L33" s="54">
        <v>1012059</v>
      </c>
      <c r="M33" s="54">
        <v>1010201</v>
      </c>
      <c r="N33" s="54">
        <v>1014111</v>
      </c>
      <c r="O33" s="54">
        <v>1019784</v>
      </c>
      <c r="P33" s="54">
        <v>1007301</v>
      </c>
      <c r="Q33" s="54">
        <v>1005887</v>
      </c>
      <c r="R33" s="54">
        <v>1015199</v>
      </c>
      <c r="S33" s="54">
        <v>1011473</v>
      </c>
      <c r="T33" s="54">
        <v>1016921</v>
      </c>
      <c r="U33" s="54">
        <v>1023932</v>
      </c>
      <c r="V33" s="54">
        <v>1022243</v>
      </c>
      <c r="W33" s="51">
        <f t="shared" si="0"/>
        <v>12156716</v>
      </c>
    </row>
    <row r="34" spans="1:23" x14ac:dyDescent="0.2">
      <c r="A34" s="1">
        <v>38899</v>
      </c>
      <c r="B34" s="54">
        <v>1005887</v>
      </c>
      <c r="D34" s="1">
        <v>41456</v>
      </c>
      <c r="E34" s="78">
        <v>769501</v>
      </c>
      <c r="G34" s="89" t="s">
        <v>157</v>
      </c>
      <c r="H34" s="11">
        <v>465801</v>
      </c>
      <c r="J34">
        <v>2007</v>
      </c>
      <c r="K34" s="54">
        <v>1028925</v>
      </c>
      <c r="L34" s="54">
        <v>1036953</v>
      </c>
      <c r="M34" s="51">
        <v>1021053</v>
      </c>
      <c r="N34" s="51">
        <v>1020861</v>
      </c>
      <c r="O34" s="51">
        <v>1015199</v>
      </c>
      <c r="P34" s="54">
        <v>1011179</v>
      </c>
      <c r="Q34" s="54">
        <v>1005474</v>
      </c>
      <c r="R34" s="54">
        <v>1010699</v>
      </c>
      <c r="S34" s="54">
        <v>1007599</v>
      </c>
      <c r="T34" s="54">
        <v>1004799</v>
      </c>
      <c r="U34" s="54">
        <v>998681</v>
      </c>
      <c r="V34" s="54">
        <v>1000171</v>
      </c>
      <c r="W34" s="51">
        <f t="shared" si="0"/>
        <v>12161593</v>
      </c>
    </row>
    <row r="35" spans="1:23" x14ac:dyDescent="0.2">
      <c r="A35" s="1">
        <v>38930</v>
      </c>
      <c r="B35" s="54">
        <v>1015199</v>
      </c>
      <c r="D35" s="1">
        <v>41487</v>
      </c>
      <c r="E35" s="78">
        <v>768105</v>
      </c>
      <c r="G35" s="88" t="s">
        <v>158</v>
      </c>
      <c r="H35" s="11">
        <v>465154</v>
      </c>
      <c r="J35">
        <v>2008</v>
      </c>
      <c r="K35" s="54">
        <v>1004555</v>
      </c>
      <c r="L35" s="54">
        <v>996060</v>
      </c>
      <c r="M35" s="54">
        <v>1007716</v>
      </c>
      <c r="N35" s="54">
        <v>997694</v>
      </c>
      <c r="O35" s="54">
        <v>987990</v>
      </c>
      <c r="P35" s="54">
        <v>983981</v>
      </c>
      <c r="Q35" s="54">
        <v>971662</v>
      </c>
      <c r="R35" s="54">
        <v>971764</v>
      </c>
      <c r="S35" s="54">
        <v>956861</v>
      </c>
      <c r="T35" s="54">
        <v>979642</v>
      </c>
      <c r="U35" s="54">
        <v>978571</v>
      </c>
      <c r="V35" s="54">
        <v>980177</v>
      </c>
      <c r="W35" s="51">
        <f t="shared" si="0"/>
        <v>11816673</v>
      </c>
    </row>
    <row r="36" spans="1:23" x14ac:dyDescent="0.2">
      <c r="A36" s="1">
        <v>38961</v>
      </c>
      <c r="B36" s="54">
        <v>1011473</v>
      </c>
      <c r="D36" s="1">
        <v>41518</v>
      </c>
      <c r="E36" s="78">
        <v>778148</v>
      </c>
      <c r="G36" s="89" t="s">
        <v>159</v>
      </c>
      <c r="H36" s="11">
        <v>468108</v>
      </c>
      <c r="J36">
        <v>2009</v>
      </c>
      <c r="K36" s="54">
        <v>975858</v>
      </c>
      <c r="L36" s="54">
        <v>968268</v>
      </c>
      <c r="M36" s="54">
        <v>965586</v>
      </c>
      <c r="N36" s="54">
        <v>956319</v>
      </c>
      <c r="O36" s="54">
        <v>958778</v>
      </c>
      <c r="P36" s="54">
        <v>944169</v>
      </c>
      <c r="Q36" s="54">
        <v>932690</v>
      </c>
      <c r="R36" s="73">
        <v>920007</v>
      </c>
      <c r="S36" s="73">
        <v>904586</v>
      </c>
      <c r="T36" s="73">
        <v>895792</v>
      </c>
      <c r="U36" s="11">
        <v>892551</v>
      </c>
      <c r="V36" s="11">
        <v>895270</v>
      </c>
      <c r="W36" s="51">
        <f t="shared" si="0"/>
        <v>11209874</v>
      </c>
    </row>
    <row r="37" spans="1:23" x14ac:dyDescent="0.2">
      <c r="A37" s="1">
        <v>38991</v>
      </c>
      <c r="B37" s="54">
        <v>1016921</v>
      </c>
      <c r="D37" s="1">
        <v>41548</v>
      </c>
      <c r="E37" s="11">
        <v>776915</v>
      </c>
      <c r="G37" s="89" t="s">
        <v>160</v>
      </c>
      <c r="H37" s="11">
        <v>466686</v>
      </c>
      <c r="J37">
        <v>2010</v>
      </c>
      <c r="K37" s="73">
        <v>895294</v>
      </c>
      <c r="L37" s="73">
        <v>890479</v>
      </c>
      <c r="M37" s="73">
        <v>873504</v>
      </c>
      <c r="N37" s="73">
        <v>847680</v>
      </c>
      <c r="O37" s="73">
        <v>847259</v>
      </c>
      <c r="P37" s="73">
        <v>840614</v>
      </c>
      <c r="Q37" s="73">
        <v>837713</v>
      </c>
      <c r="R37" s="73">
        <v>840595</v>
      </c>
      <c r="S37" s="73">
        <v>839384</v>
      </c>
      <c r="T37" s="73">
        <v>834736</v>
      </c>
      <c r="U37" s="73">
        <v>831990</v>
      </c>
      <c r="V37" s="73">
        <v>830109</v>
      </c>
      <c r="W37" s="51">
        <f t="shared" si="0"/>
        <v>10209357</v>
      </c>
    </row>
    <row r="38" spans="1:23" x14ac:dyDescent="0.2">
      <c r="A38" s="1">
        <v>39022</v>
      </c>
      <c r="B38" s="54">
        <v>1023932</v>
      </c>
      <c r="D38" s="1">
        <v>41579</v>
      </c>
      <c r="E38" s="78">
        <v>774080</v>
      </c>
      <c r="G38" s="89" t="s">
        <v>161</v>
      </c>
      <c r="H38" s="11">
        <v>468771</v>
      </c>
      <c r="J38">
        <v>2011</v>
      </c>
      <c r="K38" s="73">
        <v>832686</v>
      </c>
      <c r="L38" s="73">
        <v>830312</v>
      </c>
      <c r="M38" s="73">
        <v>841244</v>
      </c>
      <c r="N38" s="73">
        <v>835606</v>
      </c>
      <c r="O38" s="73">
        <v>838805</v>
      </c>
      <c r="P38" s="73">
        <v>837030</v>
      </c>
      <c r="Q38" s="78">
        <v>840695</v>
      </c>
      <c r="R38" s="78">
        <v>827487</v>
      </c>
      <c r="S38" s="78">
        <v>838284</v>
      </c>
      <c r="T38" s="78">
        <v>841468</v>
      </c>
      <c r="U38" s="78">
        <v>842874</v>
      </c>
      <c r="V38" s="78">
        <v>850934</v>
      </c>
      <c r="W38" s="51">
        <f t="shared" si="0"/>
        <v>10057425</v>
      </c>
    </row>
    <row r="39" spans="1:23" x14ac:dyDescent="0.2">
      <c r="A39" s="1">
        <v>39052</v>
      </c>
      <c r="B39" s="54">
        <v>1022243</v>
      </c>
      <c r="D39" s="1">
        <v>41609</v>
      </c>
      <c r="E39" s="78">
        <v>763086</v>
      </c>
      <c r="G39" s="89" t="s">
        <v>162</v>
      </c>
      <c r="H39" s="11">
        <v>464206</v>
      </c>
      <c r="J39">
        <v>2012</v>
      </c>
      <c r="K39" s="78">
        <v>850672</v>
      </c>
      <c r="L39" s="78">
        <v>848663</v>
      </c>
      <c r="M39" s="78">
        <v>844908</v>
      </c>
      <c r="N39" s="78">
        <v>841755</v>
      </c>
      <c r="O39" s="78">
        <v>851404</v>
      </c>
      <c r="P39" s="78">
        <v>853371</v>
      </c>
      <c r="Q39" s="11">
        <v>848353</v>
      </c>
      <c r="R39" s="11">
        <v>843802</v>
      </c>
      <c r="S39" s="11">
        <v>847588</v>
      </c>
      <c r="T39" s="78">
        <v>841248</v>
      </c>
      <c r="U39" s="78">
        <v>840722</v>
      </c>
      <c r="V39" s="78">
        <v>842195</v>
      </c>
      <c r="W39" s="51">
        <f t="shared" si="0"/>
        <v>10154681</v>
      </c>
    </row>
    <row r="40" spans="1:23" x14ac:dyDescent="0.2">
      <c r="A40" s="1">
        <v>39083</v>
      </c>
      <c r="B40" s="54">
        <v>1028925</v>
      </c>
      <c r="D40" s="1">
        <v>41640</v>
      </c>
      <c r="E40" s="78">
        <v>762382</v>
      </c>
      <c r="G40" s="89" t="s">
        <v>163</v>
      </c>
      <c r="H40" s="11">
        <v>465621</v>
      </c>
      <c r="J40">
        <v>2013</v>
      </c>
      <c r="K40" s="78">
        <v>838989</v>
      </c>
      <c r="L40" s="78">
        <v>840990</v>
      </c>
      <c r="M40" s="78">
        <v>834173</v>
      </c>
      <c r="N40" s="78">
        <v>800284</v>
      </c>
      <c r="O40" s="78">
        <v>793150</v>
      </c>
      <c r="P40" s="78">
        <v>785111</v>
      </c>
      <c r="Q40" s="78">
        <v>769501</v>
      </c>
      <c r="R40" s="78">
        <v>768105</v>
      </c>
      <c r="S40" s="78">
        <v>778148</v>
      </c>
      <c r="T40" s="11">
        <v>776915</v>
      </c>
      <c r="U40" s="11">
        <v>774080</v>
      </c>
      <c r="V40" s="11">
        <v>763086</v>
      </c>
      <c r="W40" s="51">
        <f t="shared" si="0"/>
        <v>9522532</v>
      </c>
    </row>
    <row r="41" spans="1:23" x14ac:dyDescent="0.2">
      <c r="A41" s="1">
        <v>39114</v>
      </c>
      <c r="B41" s="54">
        <v>1036953</v>
      </c>
      <c r="D41" s="1">
        <v>41671</v>
      </c>
      <c r="E41" s="78">
        <v>759000</v>
      </c>
      <c r="G41" s="89" t="s">
        <v>164</v>
      </c>
      <c r="H41" s="11">
        <v>465952</v>
      </c>
      <c r="J41">
        <v>2014</v>
      </c>
      <c r="K41" s="78">
        <v>762382</v>
      </c>
      <c r="L41" s="78">
        <v>759000</v>
      </c>
      <c r="M41" s="78">
        <v>758000</v>
      </c>
      <c r="N41" s="78">
        <v>753000</v>
      </c>
      <c r="O41" s="78">
        <v>749000</v>
      </c>
      <c r="P41" s="78">
        <v>750664</v>
      </c>
      <c r="Q41" s="78">
        <v>739194</v>
      </c>
      <c r="R41" s="78">
        <v>736599</v>
      </c>
      <c r="S41" s="11">
        <v>732328</v>
      </c>
      <c r="T41" s="11">
        <v>728939</v>
      </c>
      <c r="U41" s="11">
        <v>728599</v>
      </c>
      <c r="V41" s="78">
        <v>727950</v>
      </c>
      <c r="W41" s="51">
        <f t="shared" si="0"/>
        <v>8925655</v>
      </c>
    </row>
    <row r="42" spans="1:23" x14ac:dyDescent="0.2">
      <c r="A42" s="1">
        <v>39142</v>
      </c>
      <c r="B42" s="54">
        <v>1021053</v>
      </c>
      <c r="D42" s="1">
        <v>41699</v>
      </c>
      <c r="E42" s="78">
        <v>758000</v>
      </c>
      <c r="G42" s="89" t="s">
        <v>166</v>
      </c>
      <c r="H42" s="11">
        <v>466083</v>
      </c>
      <c r="J42">
        <v>2015</v>
      </c>
      <c r="K42" s="11">
        <v>732483</v>
      </c>
      <c r="L42" s="11">
        <v>729609</v>
      </c>
      <c r="M42" s="11">
        <v>720434</v>
      </c>
      <c r="N42" s="78">
        <v>714920</v>
      </c>
      <c r="O42" s="78">
        <v>707270</v>
      </c>
      <c r="P42" s="78">
        <v>704471</v>
      </c>
      <c r="Q42" s="78">
        <v>694035</v>
      </c>
      <c r="R42" s="78">
        <v>692190</v>
      </c>
      <c r="S42" s="78">
        <v>690971</v>
      </c>
      <c r="T42" s="78">
        <v>675326</v>
      </c>
      <c r="U42" s="78">
        <v>774080</v>
      </c>
      <c r="V42" s="78">
        <v>639381</v>
      </c>
      <c r="W42" s="51">
        <f t="shared" si="0"/>
        <v>8475170</v>
      </c>
    </row>
    <row r="43" spans="1:23" x14ac:dyDescent="0.2">
      <c r="A43" s="1">
        <v>39173</v>
      </c>
      <c r="B43" s="54">
        <v>1020861</v>
      </c>
      <c r="D43" s="1">
        <v>41730</v>
      </c>
      <c r="E43" s="78">
        <v>753000</v>
      </c>
      <c r="G43" s="89" t="s">
        <v>167</v>
      </c>
      <c r="H43" s="11">
        <v>460895</v>
      </c>
      <c r="J43">
        <v>2016</v>
      </c>
      <c r="K43" s="78">
        <v>637431</v>
      </c>
      <c r="L43" s="78">
        <v>627804</v>
      </c>
      <c r="M43" s="78">
        <v>614651</v>
      </c>
      <c r="N43" s="78">
        <v>609165</v>
      </c>
      <c r="O43" s="78">
        <v>607992</v>
      </c>
      <c r="P43" s="78">
        <v>599378</v>
      </c>
      <c r="Q43" s="78">
        <v>592807</v>
      </c>
      <c r="R43" s="78">
        <v>589938</v>
      </c>
      <c r="S43" s="78">
        <v>582636</v>
      </c>
      <c r="T43" s="78">
        <v>581021</v>
      </c>
      <c r="U43" s="78">
        <v>547919</v>
      </c>
      <c r="V43" s="78">
        <v>575091</v>
      </c>
      <c r="W43" s="51">
        <f t="shared" si="0"/>
        <v>7165833</v>
      </c>
    </row>
    <row r="44" spans="1:23" x14ac:dyDescent="0.2">
      <c r="A44" s="1">
        <v>39203</v>
      </c>
      <c r="B44" s="54">
        <v>1015199</v>
      </c>
      <c r="D44" s="1">
        <v>41760</v>
      </c>
      <c r="E44" s="78">
        <v>749000</v>
      </c>
      <c r="G44" s="89" t="s">
        <v>168</v>
      </c>
      <c r="H44" s="11">
        <v>460974</v>
      </c>
      <c r="J44">
        <v>2017</v>
      </c>
      <c r="K44" s="78">
        <v>568530</v>
      </c>
      <c r="L44" s="78">
        <v>564256</v>
      </c>
      <c r="M44" s="78">
        <v>563863</v>
      </c>
      <c r="N44" s="78">
        <v>559560</v>
      </c>
      <c r="O44" s="78">
        <v>558265</v>
      </c>
      <c r="P44" s="78">
        <v>553790</v>
      </c>
      <c r="Q44" s="78">
        <v>556989</v>
      </c>
      <c r="R44" s="78">
        <v>543991</v>
      </c>
      <c r="S44" s="78">
        <v>543457</v>
      </c>
      <c r="T44" s="78">
        <v>540585</v>
      </c>
      <c r="U44" s="78">
        <v>539517</v>
      </c>
      <c r="V44" s="78">
        <v>535487</v>
      </c>
      <c r="W44" s="51">
        <f t="shared" si="0"/>
        <v>6628290</v>
      </c>
    </row>
    <row r="45" spans="1:23" x14ac:dyDescent="0.2">
      <c r="A45" s="1">
        <v>39234</v>
      </c>
      <c r="B45" s="54">
        <v>1011179</v>
      </c>
      <c r="D45" s="1">
        <v>41791</v>
      </c>
      <c r="E45" s="78">
        <v>750664</v>
      </c>
      <c r="G45" s="89" t="s">
        <v>169</v>
      </c>
      <c r="H45" s="11">
        <v>460743</v>
      </c>
      <c r="J45">
        <v>2018</v>
      </c>
      <c r="K45" s="11">
        <v>534124</v>
      </c>
      <c r="L45" s="11">
        <v>533258</v>
      </c>
      <c r="M45" s="11">
        <v>532400</v>
      </c>
      <c r="N45" s="11">
        <v>529157</v>
      </c>
      <c r="O45" s="11">
        <v>527308</v>
      </c>
      <c r="P45" s="11">
        <v>526891</v>
      </c>
      <c r="Q45" s="11">
        <v>526976</v>
      </c>
      <c r="R45" s="11">
        <v>520487.5</v>
      </c>
      <c r="S45" s="11">
        <v>513999</v>
      </c>
      <c r="T45" s="11">
        <v>513874</v>
      </c>
      <c r="U45" s="11">
        <v>504900</v>
      </c>
      <c r="V45" s="90">
        <v>505962</v>
      </c>
      <c r="W45" s="51">
        <f t="shared" si="0"/>
        <v>6269336.5</v>
      </c>
    </row>
    <row r="46" spans="1:23" x14ac:dyDescent="0.2">
      <c r="A46" s="1">
        <v>39264</v>
      </c>
      <c r="B46" s="54">
        <v>1005474</v>
      </c>
      <c r="D46" s="1">
        <v>41821</v>
      </c>
      <c r="E46" s="78">
        <v>739194</v>
      </c>
      <c r="G46" s="89" t="s">
        <v>170</v>
      </c>
      <c r="H46" s="11">
        <v>460902</v>
      </c>
      <c r="J46">
        <v>2019</v>
      </c>
      <c r="K46" s="11">
        <v>507070</v>
      </c>
      <c r="L46" s="11">
        <v>513433</v>
      </c>
      <c r="M46" s="11">
        <v>512175</v>
      </c>
      <c r="N46" s="11">
        <v>491974</v>
      </c>
      <c r="O46" s="11">
        <v>489509</v>
      </c>
      <c r="P46" s="11">
        <v>488975</v>
      </c>
      <c r="Q46" s="11">
        <v>488364</v>
      </c>
      <c r="R46" s="11">
        <v>485281</v>
      </c>
      <c r="S46" s="11">
        <v>483353</v>
      </c>
      <c r="T46" s="11">
        <v>479587</v>
      </c>
      <c r="U46" s="11">
        <v>478015</v>
      </c>
      <c r="V46" s="11">
        <v>476453</v>
      </c>
      <c r="W46" s="51">
        <f t="shared" si="0"/>
        <v>5894189</v>
      </c>
    </row>
    <row r="47" spans="1:23" x14ac:dyDescent="0.2">
      <c r="A47" s="1">
        <v>39295</v>
      </c>
      <c r="B47" s="54">
        <v>1010699</v>
      </c>
      <c r="D47" s="1">
        <v>41852</v>
      </c>
      <c r="E47" s="78">
        <v>736599</v>
      </c>
      <c r="G47" s="89" t="s">
        <v>171</v>
      </c>
      <c r="H47" s="11">
        <v>463212</v>
      </c>
      <c r="J47">
        <v>2020</v>
      </c>
      <c r="K47" s="11">
        <v>477544</v>
      </c>
      <c r="L47" s="83">
        <v>471405</v>
      </c>
      <c r="M47" s="11">
        <v>470743</v>
      </c>
      <c r="N47" s="11">
        <v>469376</v>
      </c>
      <c r="O47" s="11">
        <v>468516</v>
      </c>
      <c r="P47" s="11">
        <v>468516</v>
      </c>
      <c r="Q47" s="11">
        <v>465801</v>
      </c>
      <c r="R47" s="11">
        <v>465154</v>
      </c>
      <c r="S47" s="11">
        <v>468108</v>
      </c>
      <c r="T47" s="11">
        <v>466686</v>
      </c>
      <c r="U47" s="11">
        <v>468771</v>
      </c>
      <c r="V47" s="11">
        <v>464206</v>
      </c>
      <c r="W47" s="51">
        <f t="shared" si="0"/>
        <v>5624826</v>
      </c>
    </row>
    <row r="48" spans="1:23" x14ac:dyDescent="0.2">
      <c r="A48" s="1">
        <v>39326</v>
      </c>
      <c r="B48" s="54">
        <v>1007599</v>
      </c>
      <c r="D48" s="1">
        <v>41883</v>
      </c>
      <c r="E48" s="78">
        <v>732328</v>
      </c>
      <c r="G48" s="89" t="s">
        <v>172</v>
      </c>
      <c r="H48" s="11">
        <v>460640</v>
      </c>
      <c r="J48">
        <v>2021</v>
      </c>
      <c r="K48" s="11">
        <v>465621</v>
      </c>
      <c r="L48" s="11">
        <v>465952</v>
      </c>
      <c r="M48">
        <v>466083</v>
      </c>
      <c r="N48" s="11">
        <v>460895</v>
      </c>
      <c r="O48" s="11">
        <v>460974</v>
      </c>
      <c r="P48" s="11">
        <v>460743</v>
      </c>
      <c r="Q48" s="11">
        <v>460902</v>
      </c>
      <c r="R48" s="11">
        <v>463212</v>
      </c>
      <c r="S48" s="11">
        <v>460640</v>
      </c>
      <c r="T48" s="11">
        <v>460640</v>
      </c>
      <c r="U48" s="11">
        <v>459862</v>
      </c>
      <c r="V48" s="90">
        <v>457783</v>
      </c>
      <c r="W48" s="51">
        <f t="shared" si="0"/>
        <v>5543307</v>
      </c>
    </row>
    <row r="49" spans="1:23" x14ac:dyDescent="0.2">
      <c r="A49" s="1">
        <v>39356</v>
      </c>
      <c r="B49" s="54">
        <v>1004799</v>
      </c>
      <c r="D49" s="1">
        <v>41913</v>
      </c>
      <c r="E49" s="78">
        <v>728939</v>
      </c>
      <c r="G49" s="89" t="s">
        <v>173</v>
      </c>
      <c r="H49" s="11">
        <v>460640</v>
      </c>
      <c r="J49">
        <v>2022</v>
      </c>
      <c r="K49" s="11">
        <v>453728</v>
      </c>
      <c r="L49" s="11">
        <v>451588</v>
      </c>
      <c r="M49" s="11">
        <v>449613</v>
      </c>
      <c r="N49" s="11">
        <v>448900</v>
      </c>
      <c r="O49" s="11">
        <v>443568</v>
      </c>
      <c r="P49" s="11">
        <v>443804</v>
      </c>
      <c r="Q49" s="11">
        <v>443558</v>
      </c>
      <c r="R49">
        <v>445972</v>
      </c>
      <c r="S49">
        <v>445707</v>
      </c>
      <c r="T49">
        <v>443272</v>
      </c>
      <c r="U49">
        <v>424828</v>
      </c>
      <c r="V49">
        <v>424982</v>
      </c>
      <c r="W49" s="51">
        <f t="shared" si="0"/>
        <v>5319520</v>
      </c>
    </row>
    <row r="50" spans="1:23" x14ac:dyDescent="0.2">
      <c r="A50" s="1">
        <v>39387</v>
      </c>
      <c r="B50" s="54">
        <v>998681</v>
      </c>
      <c r="D50" s="1">
        <v>41944</v>
      </c>
      <c r="E50" s="78">
        <v>728599</v>
      </c>
      <c r="G50" s="88" t="s">
        <v>174</v>
      </c>
      <c r="H50" s="11">
        <v>459862</v>
      </c>
      <c r="J50">
        <v>2023</v>
      </c>
      <c r="K50" s="11">
        <v>424983</v>
      </c>
      <c r="L50" s="11">
        <v>424774</v>
      </c>
      <c r="M50" s="11">
        <v>425678</v>
      </c>
      <c r="N50" s="11">
        <v>424888</v>
      </c>
    </row>
    <row r="51" spans="1:23" x14ac:dyDescent="0.2">
      <c r="A51" s="1">
        <v>39417</v>
      </c>
      <c r="B51" s="54">
        <v>1000171</v>
      </c>
      <c r="D51" s="1">
        <v>41974</v>
      </c>
      <c r="E51" s="78">
        <v>727950</v>
      </c>
      <c r="G51" s="89" t="s">
        <v>175</v>
      </c>
      <c r="H51" s="11">
        <v>457783</v>
      </c>
    </row>
    <row r="52" spans="1:23" x14ac:dyDescent="0.2">
      <c r="A52" s="1">
        <v>39448</v>
      </c>
      <c r="B52" s="54">
        <v>1004555</v>
      </c>
      <c r="D52" s="1">
        <v>42005</v>
      </c>
      <c r="E52" s="78">
        <v>732483</v>
      </c>
      <c r="G52" s="89" t="s">
        <v>176</v>
      </c>
      <c r="H52" s="11">
        <v>453728</v>
      </c>
    </row>
    <row r="53" spans="1:23" x14ac:dyDescent="0.2">
      <c r="A53" s="1">
        <v>39479</v>
      </c>
      <c r="B53" s="54">
        <v>996060</v>
      </c>
      <c r="D53" s="1">
        <v>42036</v>
      </c>
      <c r="E53" s="78">
        <v>729609</v>
      </c>
      <c r="G53" s="89" t="s">
        <v>177</v>
      </c>
      <c r="H53" s="11">
        <v>451588</v>
      </c>
    </row>
    <row r="54" spans="1:23" x14ac:dyDescent="0.2">
      <c r="A54" s="1">
        <v>39508</v>
      </c>
      <c r="B54" s="54">
        <v>1007716</v>
      </c>
      <c r="D54" s="1">
        <v>42064</v>
      </c>
      <c r="E54" s="78">
        <v>720434</v>
      </c>
      <c r="G54" s="89" t="s">
        <v>178</v>
      </c>
      <c r="H54" s="11">
        <v>449613</v>
      </c>
    </row>
    <row r="55" spans="1:23" x14ac:dyDescent="0.2">
      <c r="A55" s="1">
        <v>39539</v>
      </c>
      <c r="B55" s="54">
        <v>997694</v>
      </c>
      <c r="D55" s="1">
        <v>42095</v>
      </c>
      <c r="E55" s="78">
        <v>714920</v>
      </c>
      <c r="G55" s="88" t="s">
        <v>182</v>
      </c>
      <c r="H55" s="11">
        <v>448900</v>
      </c>
    </row>
    <row r="56" spans="1:23" x14ac:dyDescent="0.2">
      <c r="A56" s="1">
        <v>39569</v>
      </c>
      <c r="B56" s="54">
        <v>987990</v>
      </c>
      <c r="D56" s="1">
        <v>42125</v>
      </c>
      <c r="E56" s="78">
        <v>707270</v>
      </c>
      <c r="G56" s="89" t="s">
        <v>183</v>
      </c>
      <c r="H56" s="11">
        <v>443568</v>
      </c>
    </row>
    <row r="57" spans="1:23" x14ac:dyDescent="0.2">
      <c r="A57" s="1">
        <v>39600</v>
      </c>
      <c r="B57" s="54">
        <v>983981</v>
      </c>
      <c r="D57" s="1">
        <v>42156</v>
      </c>
      <c r="E57" s="78">
        <v>704471</v>
      </c>
      <c r="G57" s="89" t="s">
        <v>184</v>
      </c>
      <c r="H57" s="11">
        <v>443804</v>
      </c>
    </row>
    <row r="58" spans="1:23" x14ac:dyDescent="0.2">
      <c r="A58" s="1">
        <v>39630</v>
      </c>
      <c r="B58" s="54">
        <v>971662</v>
      </c>
      <c r="D58" s="1">
        <v>42186</v>
      </c>
      <c r="E58" s="78">
        <v>694035</v>
      </c>
      <c r="G58" s="89" t="s">
        <v>185</v>
      </c>
      <c r="H58" s="11">
        <v>443558</v>
      </c>
    </row>
    <row r="59" spans="1:23" x14ac:dyDescent="0.2">
      <c r="A59" s="1">
        <v>39661</v>
      </c>
      <c r="B59" s="54">
        <v>971764</v>
      </c>
      <c r="D59" s="1">
        <v>42217</v>
      </c>
      <c r="E59" s="78">
        <v>692190</v>
      </c>
      <c r="G59" s="88" t="s">
        <v>189</v>
      </c>
      <c r="H59" s="11">
        <v>445972</v>
      </c>
    </row>
    <row r="60" spans="1:23" x14ac:dyDescent="0.2">
      <c r="A60" s="1">
        <v>39692</v>
      </c>
      <c r="B60" s="54">
        <v>956861</v>
      </c>
      <c r="D60" s="1">
        <v>42248</v>
      </c>
      <c r="E60" s="78">
        <v>690971</v>
      </c>
      <c r="G60" s="89" t="s">
        <v>190</v>
      </c>
      <c r="H60" s="11">
        <v>445707</v>
      </c>
    </row>
    <row r="61" spans="1:23" x14ac:dyDescent="0.2">
      <c r="A61" s="1">
        <v>39722</v>
      </c>
      <c r="B61" s="54">
        <v>979642</v>
      </c>
      <c r="D61" s="1">
        <v>42278</v>
      </c>
      <c r="E61" s="78">
        <v>675326</v>
      </c>
      <c r="G61" s="89" t="s">
        <v>191</v>
      </c>
      <c r="H61" s="11">
        <v>443272</v>
      </c>
    </row>
    <row r="62" spans="1:23" x14ac:dyDescent="0.2">
      <c r="A62" s="1">
        <v>39753</v>
      </c>
      <c r="B62" s="54">
        <v>978571</v>
      </c>
      <c r="D62" s="1">
        <v>42309</v>
      </c>
      <c r="E62" s="78">
        <v>774080</v>
      </c>
      <c r="G62" s="89" t="s">
        <v>192</v>
      </c>
      <c r="H62" s="11">
        <v>424828</v>
      </c>
    </row>
    <row r="63" spans="1:23" x14ac:dyDescent="0.2">
      <c r="A63" s="1">
        <v>39783</v>
      </c>
      <c r="B63" s="54">
        <v>980177</v>
      </c>
      <c r="D63" s="1">
        <v>42339</v>
      </c>
      <c r="E63" s="78">
        <v>639381</v>
      </c>
      <c r="G63" s="89" t="s">
        <v>193</v>
      </c>
      <c r="H63" s="11">
        <v>424982</v>
      </c>
    </row>
    <row r="64" spans="1:23" x14ac:dyDescent="0.2">
      <c r="A64" s="1">
        <v>39814</v>
      </c>
      <c r="B64" s="54">
        <v>975858</v>
      </c>
      <c r="D64" s="1">
        <v>42370</v>
      </c>
      <c r="E64" s="78">
        <v>637431</v>
      </c>
      <c r="G64" s="89" t="s">
        <v>194</v>
      </c>
      <c r="H64" s="11">
        <v>424983</v>
      </c>
    </row>
    <row r="65" spans="1:8" x14ac:dyDescent="0.2">
      <c r="A65" s="1">
        <v>39845</v>
      </c>
      <c r="B65" s="54">
        <v>968268</v>
      </c>
      <c r="D65" s="1">
        <v>42401</v>
      </c>
      <c r="E65" s="78">
        <v>627804</v>
      </c>
      <c r="G65" s="89" t="s">
        <v>195</v>
      </c>
      <c r="H65" s="11">
        <v>424774</v>
      </c>
    </row>
    <row r="66" spans="1:8" x14ac:dyDescent="0.2">
      <c r="A66" s="1">
        <v>39873</v>
      </c>
      <c r="B66" s="54">
        <v>965586</v>
      </c>
      <c r="D66" s="1">
        <v>42430</v>
      </c>
      <c r="E66" s="78">
        <v>614651</v>
      </c>
      <c r="G66" s="89" t="s">
        <v>196</v>
      </c>
      <c r="H66" s="11">
        <v>425678</v>
      </c>
    </row>
    <row r="67" spans="1:8" x14ac:dyDescent="0.2">
      <c r="A67" s="1">
        <v>39904</v>
      </c>
      <c r="B67" s="54">
        <v>956319</v>
      </c>
      <c r="D67" s="1">
        <v>42461</v>
      </c>
      <c r="E67" s="78">
        <v>609165</v>
      </c>
      <c r="G67" s="89" t="s">
        <v>197</v>
      </c>
      <c r="H67" s="11">
        <v>424888</v>
      </c>
    </row>
    <row r="68" spans="1:8" x14ac:dyDescent="0.2">
      <c r="A68" s="1">
        <v>39934</v>
      </c>
      <c r="B68" s="54">
        <v>958778</v>
      </c>
      <c r="D68" s="1">
        <v>42491</v>
      </c>
      <c r="E68" s="78">
        <v>607992</v>
      </c>
    </row>
    <row r="69" spans="1:8" x14ac:dyDescent="0.2">
      <c r="A69" s="1">
        <v>39965</v>
      </c>
      <c r="B69" s="54">
        <v>944169</v>
      </c>
      <c r="D69" s="1">
        <v>42522</v>
      </c>
      <c r="E69" s="78">
        <v>599378</v>
      </c>
    </row>
    <row r="70" spans="1:8" x14ac:dyDescent="0.2">
      <c r="A70" s="1">
        <v>39995</v>
      </c>
      <c r="B70" s="54">
        <v>932690</v>
      </c>
      <c r="D70" s="1">
        <v>42552</v>
      </c>
      <c r="E70" s="78">
        <v>592807</v>
      </c>
    </row>
    <row r="71" spans="1:8" x14ac:dyDescent="0.2">
      <c r="A71" s="1">
        <v>40026</v>
      </c>
      <c r="B71" s="73">
        <v>920007</v>
      </c>
      <c r="D71" s="1">
        <v>42583</v>
      </c>
      <c r="E71" s="78">
        <v>589938</v>
      </c>
    </row>
    <row r="72" spans="1:8" x14ac:dyDescent="0.2">
      <c r="A72" s="1">
        <v>40057</v>
      </c>
      <c r="B72" s="73">
        <v>904586</v>
      </c>
      <c r="D72" s="1">
        <v>42614</v>
      </c>
      <c r="E72" s="78">
        <v>582636</v>
      </c>
    </row>
    <row r="73" spans="1:8" x14ac:dyDescent="0.2">
      <c r="A73" s="1">
        <v>40087</v>
      </c>
      <c r="B73" s="73">
        <v>895792</v>
      </c>
      <c r="D73" s="1">
        <v>42644</v>
      </c>
      <c r="E73" s="78">
        <v>581021</v>
      </c>
    </row>
    <row r="74" spans="1:8" x14ac:dyDescent="0.2">
      <c r="A74" s="1">
        <v>40118</v>
      </c>
      <c r="B74" s="73">
        <v>892551</v>
      </c>
      <c r="D74" s="1">
        <v>42675</v>
      </c>
      <c r="E74" s="78">
        <v>547919</v>
      </c>
    </row>
    <row r="75" spans="1:8" x14ac:dyDescent="0.2">
      <c r="A75" s="1">
        <v>40148</v>
      </c>
      <c r="B75" s="73">
        <v>895270</v>
      </c>
      <c r="D75" s="1">
        <v>42705</v>
      </c>
      <c r="E75" s="78">
        <v>575091</v>
      </c>
    </row>
    <row r="76" spans="1:8" x14ac:dyDescent="0.2">
      <c r="A76" s="1">
        <v>40179</v>
      </c>
      <c r="B76" s="73">
        <v>895294</v>
      </c>
      <c r="D76" s="1">
        <v>42736</v>
      </c>
      <c r="E76" s="78">
        <v>568530</v>
      </c>
    </row>
    <row r="77" spans="1:8" x14ac:dyDescent="0.2">
      <c r="A77" s="1">
        <v>40210</v>
      </c>
      <c r="B77" s="73">
        <v>890479</v>
      </c>
      <c r="D77" s="1">
        <v>42767</v>
      </c>
      <c r="E77" s="78">
        <v>564256</v>
      </c>
    </row>
    <row r="78" spans="1:8" x14ac:dyDescent="0.2">
      <c r="A78" s="1">
        <v>40238</v>
      </c>
      <c r="B78" s="73">
        <v>873504</v>
      </c>
      <c r="D78" s="1">
        <v>42795</v>
      </c>
      <c r="E78" s="78">
        <v>563863</v>
      </c>
    </row>
    <row r="79" spans="1:8" x14ac:dyDescent="0.2">
      <c r="A79" s="1">
        <v>40269</v>
      </c>
      <c r="B79" s="73">
        <v>847680</v>
      </c>
      <c r="D79" s="1">
        <v>42826</v>
      </c>
      <c r="E79" s="78">
        <v>559560</v>
      </c>
    </row>
    <row r="80" spans="1:8" x14ac:dyDescent="0.2">
      <c r="A80" s="1">
        <v>40299</v>
      </c>
      <c r="B80" s="73">
        <v>847259</v>
      </c>
      <c r="D80" s="1">
        <v>42856</v>
      </c>
      <c r="E80" s="78">
        <v>558265</v>
      </c>
    </row>
    <row r="81" spans="1:5" x14ac:dyDescent="0.2">
      <c r="A81" s="1">
        <v>40330</v>
      </c>
      <c r="B81" s="73">
        <v>840614</v>
      </c>
      <c r="D81" s="1">
        <v>42887</v>
      </c>
      <c r="E81" s="78">
        <v>553790</v>
      </c>
    </row>
    <row r="82" spans="1:5" x14ac:dyDescent="0.2">
      <c r="A82" s="1">
        <v>40360</v>
      </c>
      <c r="B82" s="73">
        <v>837713</v>
      </c>
      <c r="D82" s="1">
        <v>42917</v>
      </c>
      <c r="E82" s="78">
        <v>556989</v>
      </c>
    </row>
    <row r="83" spans="1:5" x14ac:dyDescent="0.2">
      <c r="A83" s="1">
        <v>40391</v>
      </c>
      <c r="B83" s="73">
        <v>840595</v>
      </c>
      <c r="D83" s="1">
        <v>42948</v>
      </c>
      <c r="E83" s="78">
        <v>543991</v>
      </c>
    </row>
    <row r="84" spans="1:5" x14ac:dyDescent="0.2">
      <c r="A84" s="1">
        <v>40422</v>
      </c>
      <c r="B84" s="73">
        <v>839384</v>
      </c>
      <c r="D84" s="1">
        <v>42979</v>
      </c>
      <c r="E84" s="78">
        <v>543457</v>
      </c>
    </row>
    <row r="85" spans="1:5" x14ac:dyDescent="0.2">
      <c r="A85" s="1">
        <v>40452</v>
      </c>
      <c r="B85" s="73">
        <v>834736</v>
      </c>
      <c r="D85" s="1">
        <v>43009</v>
      </c>
      <c r="E85" s="78">
        <v>540585</v>
      </c>
    </row>
    <row r="86" spans="1:5" x14ac:dyDescent="0.2">
      <c r="A86" s="1">
        <v>40483</v>
      </c>
      <c r="B86" s="73">
        <v>831990</v>
      </c>
      <c r="D86" s="1">
        <v>43040</v>
      </c>
      <c r="E86" s="78">
        <v>539517</v>
      </c>
    </row>
    <row r="87" spans="1:5" x14ac:dyDescent="0.2">
      <c r="A87" s="1">
        <v>40513</v>
      </c>
      <c r="B87" s="73">
        <v>830109</v>
      </c>
      <c r="D87" s="1">
        <v>43070</v>
      </c>
      <c r="E87" s="78">
        <v>535487</v>
      </c>
    </row>
  </sheetData>
  <phoneticPr fontId="6" type="noConversion"/>
  <pageMargins left="0.75" right="0.26" top="0.5" bottom="0.5" header="0.5" footer="0.5"/>
  <pageSetup scale="65" orientation="portrait" horizontalDpi="1200" verticalDpi="1200" r:id="rId1"/>
  <headerFooter alignWithMargins="0">
    <oddFooter>&amp;C18&amp;R&amp;"Arial,Italic"As of April 30, 2023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C000"/>
    <pageSetUpPr fitToPage="1"/>
  </sheetPr>
  <dimension ref="A1:B17"/>
  <sheetViews>
    <sheetView tabSelected="1" workbookViewId="0">
      <selection activeCell="B9" sqref="B9"/>
    </sheetView>
  </sheetViews>
  <sheetFormatPr defaultRowHeight="12.75" customHeight="1" x14ac:dyDescent="0.2"/>
  <cols>
    <col min="1" max="1" width="18.140625" customWidth="1"/>
    <col min="2" max="2" width="11.28515625" bestFit="1" customWidth="1"/>
    <col min="4" max="4" width="15.7109375" customWidth="1"/>
    <col min="10" max="10" width="12.7109375" customWidth="1"/>
  </cols>
  <sheetData>
    <row r="1" spans="1:2" ht="15.75" customHeight="1" x14ac:dyDescent="0.25">
      <c r="A1" s="53" t="s">
        <v>36</v>
      </c>
    </row>
    <row r="3" spans="1:2" ht="12.75" customHeight="1" x14ac:dyDescent="0.2">
      <c r="A3" s="59" t="s">
        <v>103</v>
      </c>
      <c r="B3" s="56" t="s">
        <v>37</v>
      </c>
    </row>
    <row r="4" spans="1:2" ht="12.75" customHeight="1" x14ac:dyDescent="0.2">
      <c r="A4" s="1">
        <v>44652</v>
      </c>
      <c r="B4" s="11">
        <v>261414</v>
      </c>
    </row>
    <row r="5" spans="1:2" ht="12.75" customHeight="1" x14ac:dyDescent="0.2">
      <c r="A5" s="1">
        <v>44682</v>
      </c>
      <c r="B5" s="11">
        <v>261205</v>
      </c>
    </row>
    <row r="6" spans="1:2" ht="12.75" customHeight="1" x14ac:dyDescent="0.2">
      <c r="A6" s="1">
        <v>44713</v>
      </c>
      <c r="B6" s="11">
        <v>260198</v>
      </c>
    </row>
    <row r="7" spans="1:2" ht="12.75" customHeight="1" x14ac:dyDescent="0.2">
      <c r="A7" s="1">
        <v>44743</v>
      </c>
      <c r="B7" s="11">
        <v>258100</v>
      </c>
    </row>
    <row r="8" spans="1:2" ht="12.75" customHeight="1" x14ac:dyDescent="0.2">
      <c r="A8" s="1">
        <v>44774</v>
      </c>
      <c r="B8" s="11">
        <v>259797</v>
      </c>
    </row>
    <row r="9" spans="1:2" ht="12.75" customHeight="1" x14ac:dyDescent="0.2">
      <c r="A9" s="1">
        <v>44805</v>
      </c>
      <c r="B9" s="11">
        <v>258873</v>
      </c>
    </row>
    <row r="10" spans="1:2" ht="12.75" customHeight="1" x14ac:dyDescent="0.2">
      <c r="A10" s="1">
        <v>44835</v>
      </c>
      <c r="B10" s="11">
        <v>257881</v>
      </c>
    </row>
    <row r="11" spans="1:2" ht="12.75" customHeight="1" x14ac:dyDescent="0.2">
      <c r="A11" s="1">
        <v>44866</v>
      </c>
      <c r="B11" s="11">
        <v>251452</v>
      </c>
    </row>
    <row r="12" spans="1:2" ht="12.75" customHeight="1" x14ac:dyDescent="0.2">
      <c r="A12" s="1">
        <v>44896</v>
      </c>
      <c r="B12" s="11">
        <v>251880</v>
      </c>
    </row>
    <row r="13" spans="1:2" ht="12.75" customHeight="1" x14ac:dyDescent="0.2">
      <c r="A13" s="1">
        <v>44927</v>
      </c>
      <c r="B13" s="11">
        <v>252958</v>
      </c>
    </row>
    <row r="14" spans="1:2" ht="12.75" customHeight="1" x14ac:dyDescent="0.2">
      <c r="A14" s="1">
        <v>44958</v>
      </c>
      <c r="B14" s="11">
        <v>253326</v>
      </c>
    </row>
    <row r="15" spans="1:2" ht="12.75" customHeight="1" x14ac:dyDescent="0.2">
      <c r="A15" s="1">
        <v>44986</v>
      </c>
      <c r="B15" s="11">
        <v>253391</v>
      </c>
    </row>
    <row r="16" spans="1:2" ht="12.75" customHeight="1" x14ac:dyDescent="0.2">
      <c r="A16" s="1">
        <v>45017</v>
      </c>
      <c r="B16" s="11">
        <v>253391</v>
      </c>
    </row>
    <row r="17" spans="1:1" ht="12.75" customHeight="1" x14ac:dyDescent="0.2">
      <c r="A17" s="1"/>
    </row>
  </sheetData>
  <phoneticPr fontId="6" type="noConversion"/>
  <pageMargins left="0.75" right="0.26" top="1" bottom="1" header="0.5" footer="0.5"/>
  <pageSetup orientation="portrait" horizontalDpi="1200" verticalDpi="1200" r:id="rId1"/>
  <headerFooter alignWithMargins="0">
    <oddFooter xml:space="preserve">&amp;C20&amp;R&amp;"Arial,Italic"As of April 30, 2023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00B0F0"/>
    <pageSetUpPr fitToPage="1"/>
  </sheetPr>
  <dimension ref="A1:M293"/>
  <sheetViews>
    <sheetView workbookViewId="0">
      <pane ySplit="18" topLeftCell="A241" activePane="bottomLeft" state="frozen"/>
      <selection pane="bottomLeft" activeCell="A230" sqref="A230:I238"/>
    </sheetView>
  </sheetViews>
  <sheetFormatPr defaultRowHeight="12.75" x14ac:dyDescent="0.2"/>
  <cols>
    <col min="1" max="1" width="15.28515625" customWidth="1"/>
    <col min="2" max="2" width="13" bestFit="1" customWidth="1"/>
    <col min="3" max="3" width="15" bestFit="1" customWidth="1"/>
    <col min="4" max="4" width="14" bestFit="1" customWidth="1"/>
    <col min="5" max="5" width="14.7109375" customWidth="1"/>
    <col min="6" max="6" width="13" bestFit="1" customWidth="1"/>
    <col min="7" max="7" width="14" bestFit="1" customWidth="1"/>
    <col min="8" max="8" width="14.7109375" customWidth="1"/>
    <col min="9" max="9" width="14" bestFit="1" customWidth="1"/>
    <col min="10" max="10" width="12.85546875" bestFit="1" customWidth="1"/>
    <col min="11" max="11" width="14" bestFit="1" customWidth="1"/>
    <col min="12" max="13" width="12.85546875" bestFit="1" customWidth="1"/>
  </cols>
  <sheetData>
    <row r="1" spans="1:9" x14ac:dyDescent="0.2">
      <c r="A1" s="12" t="s">
        <v>8</v>
      </c>
    </row>
    <row r="2" spans="1:9" x14ac:dyDescent="0.2">
      <c r="A2" t="s">
        <v>9</v>
      </c>
    </row>
    <row r="3" spans="1:9" x14ac:dyDescent="0.2">
      <c r="A3" t="s">
        <v>10</v>
      </c>
    </row>
    <row r="4" spans="1:9" x14ac:dyDescent="0.2">
      <c r="A4" s="80" t="s">
        <v>186</v>
      </c>
    </row>
    <row r="5" spans="1:9" x14ac:dyDescent="0.2">
      <c r="A5" s="10"/>
    </row>
    <row r="6" spans="1:9" ht="25.5" x14ac:dyDescent="0.2">
      <c r="A6" s="13" t="s">
        <v>11</v>
      </c>
      <c r="B6" s="14" t="s">
        <v>12</v>
      </c>
      <c r="C6" s="14" t="s">
        <v>13</v>
      </c>
      <c r="D6" s="14" t="s">
        <v>14</v>
      </c>
      <c r="E6" s="14" t="s">
        <v>15</v>
      </c>
      <c r="F6" s="14" t="s">
        <v>16</v>
      </c>
      <c r="G6" s="14" t="s">
        <v>17</v>
      </c>
      <c r="H6" s="14" t="s">
        <v>18</v>
      </c>
      <c r="I6" s="14" t="s">
        <v>57</v>
      </c>
    </row>
    <row r="7" spans="1:9" hidden="1" x14ac:dyDescent="0.2">
      <c r="A7" s="1">
        <v>37987</v>
      </c>
      <c r="B7" s="11">
        <v>80</v>
      </c>
      <c r="C7" s="15">
        <v>102312.993</v>
      </c>
      <c r="D7" s="11">
        <v>24</v>
      </c>
      <c r="E7" s="16">
        <f t="shared" ref="E7:E30" si="0">D7/B7</f>
        <v>0.3</v>
      </c>
      <c r="F7" s="11">
        <v>21</v>
      </c>
      <c r="G7" s="17">
        <v>4054.3330000000001</v>
      </c>
      <c r="H7" s="18">
        <v>1209755.95</v>
      </c>
      <c r="I7" s="34">
        <f>H7/G7</f>
        <v>298.38593672498041</v>
      </c>
    </row>
    <row r="8" spans="1:9" hidden="1" x14ac:dyDescent="0.2">
      <c r="A8" s="1">
        <v>38018</v>
      </c>
      <c r="B8" s="11">
        <f>189-B7</f>
        <v>109</v>
      </c>
      <c r="C8" s="15">
        <v>132831.10699999999</v>
      </c>
      <c r="D8" s="11">
        <v>36</v>
      </c>
      <c r="E8" s="16">
        <f t="shared" si="0"/>
        <v>0.33027522935779818</v>
      </c>
      <c r="F8" s="11">
        <v>33</v>
      </c>
      <c r="G8" s="17">
        <v>13638.395</v>
      </c>
      <c r="H8" s="18">
        <v>4170405.46</v>
      </c>
      <c r="I8" s="6">
        <f>H8/G8</f>
        <v>305.784182083009</v>
      </c>
    </row>
    <row r="9" spans="1:9" hidden="1" x14ac:dyDescent="0.2">
      <c r="A9" s="1">
        <v>38047</v>
      </c>
      <c r="B9" s="11">
        <f>273-189</f>
        <v>84</v>
      </c>
      <c r="C9" s="15">
        <v>126328.255</v>
      </c>
      <c r="D9" s="11">
        <v>35</v>
      </c>
      <c r="E9" s="16">
        <f t="shared" si="0"/>
        <v>0.41666666666666669</v>
      </c>
      <c r="F9" s="11">
        <v>37</v>
      </c>
      <c r="G9" s="17">
        <v>13838.581</v>
      </c>
      <c r="H9" s="18">
        <v>2773809.65</v>
      </c>
      <c r="I9" s="6">
        <f t="shared" ref="I9:I30" si="1">H9/G9</f>
        <v>200.44032332505768</v>
      </c>
    </row>
    <row r="10" spans="1:9" hidden="1" x14ac:dyDescent="0.2">
      <c r="A10" s="1">
        <v>38078</v>
      </c>
      <c r="B10" s="11">
        <f>294-273</f>
        <v>21</v>
      </c>
      <c r="C10" s="15">
        <v>27689.52</v>
      </c>
      <c r="D10" s="11">
        <v>9</v>
      </c>
      <c r="E10" s="16">
        <f t="shared" si="0"/>
        <v>0.42857142857142855</v>
      </c>
      <c r="F10" s="11">
        <v>9</v>
      </c>
      <c r="G10" s="17">
        <v>2540.44</v>
      </c>
      <c r="H10" s="18">
        <v>686310.01</v>
      </c>
      <c r="I10" s="6">
        <f t="shared" si="1"/>
        <v>270.15399300908501</v>
      </c>
    </row>
    <row r="11" spans="1:9" hidden="1" x14ac:dyDescent="0.2">
      <c r="A11" s="1">
        <v>38108</v>
      </c>
      <c r="B11" s="11">
        <f>366-294</f>
        <v>72</v>
      </c>
      <c r="C11" s="15">
        <v>96587.86</v>
      </c>
      <c r="D11" s="11">
        <v>28</v>
      </c>
      <c r="E11" s="16">
        <f t="shared" si="0"/>
        <v>0.3888888888888889</v>
      </c>
      <c r="F11" s="11">
        <v>31</v>
      </c>
      <c r="G11" s="17">
        <v>14771.108</v>
      </c>
      <c r="H11" s="18">
        <v>3741030.81</v>
      </c>
      <c r="I11" s="6">
        <f t="shared" si="1"/>
        <v>253.26676983202614</v>
      </c>
    </row>
    <row r="12" spans="1:9" hidden="1" x14ac:dyDescent="0.2">
      <c r="A12" s="1">
        <v>38139</v>
      </c>
      <c r="B12" s="11">
        <f>467-366</f>
        <v>101</v>
      </c>
      <c r="C12" s="15">
        <v>124977.28</v>
      </c>
      <c r="D12" s="11">
        <v>25</v>
      </c>
      <c r="E12" s="16">
        <f t="shared" si="0"/>
        <v>0.24752475247524752</v>
      </c>
      <c r="F12" s="11">
        <v>24</v>
      </c>
      <c r="G12" s="17">
        <v>5544.19</v>
      </c>
      <c r="H12" s="18">
        <v>1942833.52</v>
      </c>
      <c r="I12" s="6">
        <f t="shared" si="1"/>
        <v>350.42693702777143</v>
      </c>
    </row>
    <row r="13" spans="1:9" hidden="1" x14ac:dyDescent="0.2">
      <c r="A13" s="1">
        <v>38169</v>
      </c>
      <c r="B13" s="11">
        <f>578-467</f>
        <v>111</v>
      </c>
      <c r="C13" s="15">
        <v>140323.89000000001</v>
      </c>
      <c r="D13" s="11">
        <v>31</v>
      </c>
      <c r="E13" s="16">
        <f t="shared" si="0"/>
        <v>0.27927927927927926</v>
      </c>
      <c r="F13" s="11">
        <v>32</v>
      </c>
      <c r="G13" s="17">
        <v>5817.56</v>
      </c>
      <c r="H13" s="18">
        <v>2044652.36</v>
      </c>
      <c r="I13" s="6">
        <f t="shared" si="1"/>
        <v>351.46218689622452</v>
      </c>
    </row>
    <row r="14" spans="1:9" hidden="1" x14ac:dyDescent="0.2">
      <c r="A14" s="1">
        <v>38200</v>
      </c>
      <c r="B14" s="11">
        <f>628-578</f>
        <v>50</v>
      </c>
      <c r="C14" s="15">
        <v>43044.913</v>
      </c>
      <c r="D14" s="11">
        <v>26</v>
      </c>
      <c r="E14" s="16">
        <f t="shared" si="0"/>
        <v>0.52</v>
      </c>
      <c r="F14" s="11">
        <v>27</v>
      </c>
      <c r="G14" s="17">
        <v>6881.4530000000004</v>
      </c>
      <c r="H14" s="18">
        <v>1989653.49</v>
      </c>
      <c r="I14" s="6">
        <f t="shared" si="1"/>
        <v>289.13275873569143</v>
      </c>
    </row>
    <row r="15" spans="1:9" hidden="1" x14ac:dyDescent="0.2">
      <c r="A15" s="1">
        <v>38231</v>
      </c>
      <c r="B15" s="11">
        <f>778-628</f>
        <v>150</v>
      </c>
      <c r="C15" s="15">
        <v>225055.041</v>
      </c>
      <c r="D15" s="11">
        <v>43</v>
      </c>
      <c r="E15" s="16">
        <f t="shared" si="0"/>
        <v>0.28666666666666668</v>
      </c>
      <c r="F15" s="11">
        <v>48</v>
      </c>
      <c r="G15" s="17">
        <v>10518.290999999999</v>
      </c>
      <c r="H15" s="18">
        <v>3193258.69</v>
      </c>
      <c r="I15" s="6">
        <f t="shared" si="1"/>
        <v>303.59101968180954</v>
      </c>
    </row>
    <row r="16" spans="1:9" hidden="1" x14ac:dyDescent="0.2">
      <c r="A16" s="1">
        <v>38261</v>
      </c>
      <c r="B16" s="11">
        <f>914-778</f>
        <v>136</v>
      </c>
      <c r="C16" s="15">
        <v>199371.38399999999</v>
      </c>
      <c r="D16" s="11">
        <v>56</v>
      </c>
      <c r="E16" s="16">
        <f t="shared" si="0"/>
        <v>0.41176470588235292</v>
      </c>
      <c r="F16" s="11">
        <v>75</v>
      </c>
      <c r="G16" s="17">
        <v>16777.063999999998</v>
      </c>
      <c r="H16" s="18">
        <v>8518107.5899999999</v>
      </c>
      <c r="I16" s="6">
        <f t="shared" si="1"/>
        <v>507.72337698658123</v>
      </c>
    </row>
    <row r="17" spans="1:9" hidden="1" x14ac:dyDescent="0.2">
      <c r="A17" s="1">
        <v>38292</v>
      </c>
      <c r="B17" s="11">
        <f>988-914</f>
        <v>74</v>
      </c>
      <c r="C17" s="15">
        <v>81727.592999999993</v>
      </c>
      <c r="D17" s="11">
        <v>30</v>
      </c>
      <c r="E17" s="16">
        <f t="shared" si="0"/>
        <v>0.40540540540540543</v>
      </c>
      <c r="F17" s="11">
        <v>33</v>
      </c>
      <c r="G17" s="17">
        <v>8058.3729999999996</v>
      </c>
      <c r="H17" s="18">
        <v>1842154.71</v>
      </c>
      <c r="I17" s="6">
        <f t="shared" si="1"/>
        <v>228.60132063879396</v>
      </c>
    </row>
    <row r="18" spans="1:9" hidden="1" x14ac:dyDescent="0.2">
      <c r="A18" s="1">
        <v>38322</v>
      </c>
      <c r="B18" s="11">
        <v>72</v>
      </c>
      <c r="C18" s="15">
        <v>47855.303999999996</v>
      </c>
      <c r="D18" s="11">
        <v>30</v>
      </c>
      <c r="E18" s="16">
        <f t="shared" si="0"/>
        <v>0.41666666666666669</v>
      </c>
      <c r="F18" s="11">
        <v>32</v>
      </c>
      <c r="G18" s="17">
        <v>3481.174</v>
      </c>
      <c r="H18" s="18">
        <v>952899.45</v>
      </c>
      <c r="I18" s="6">
        <f t="shared" si="1"/>
        <v>273.72933671227003</v>
      </c>
    </row>
    <row r="19" spans="1:9" hidden="1" x14ac:dyDescent="0.2">
      <c r="A19" s="1">
        <v>38353</v>
      </c>
      <c r="B19" s="11">
        <f>640-593</f>
        <v>47</v>
      </c>
      <c r="C19" s="17">
        <v>28880.06</v>
      </c>
      <c r="D19" s="37">
        <f>47-(401-377)</f>
        <v>23</v>
      </c>
      <c r="E19" s="16">
        <f t="shared" si="0"/>
        <v>0.48936170212765956</v>
      </c>
      <c r="F19" s="11">
        <v>24</v>
      </c>
      <c r="G19" s="15">
        <v>3472.91</v>
      </c>
      <c r="H19" s="20">
        <v>1118950.28</v>
      </c>
      <c r="I19" s="6">
        <f t="shared" si="1"/>
        <v>322.19386048011614</v>
      </c>
    </row>
    <row r="20" spans="1:9" hidden="1" x14ac:dyDescent="0.2">
      <c r="A20" s="1">
        <v>38384</v>
      </c>
      <c r="B20" s="11">
        <f>186-47</f>
        <v>139</v>
      </c>
      <c r="C20" s="17">
        <v>155224.52900000001</v>
      </c>
      <c r="D20" s="37">
        <v>50</v>
      </c>
      <c r="E20" s="16">
        <f t="shared" si="0"/>
        <v>0.35971223021582732</v>
      </c>
      <c r="F20" s="37">
        <v>54</v>
      </c>
      <c r="G20" s="15">
        <v>15760.712</v>
      </c>
      <c r="H20" s="20">
        <f>5701671.68</f>
        <v>5701671.6799999997</v>
      </c>
      <c r="I20" s="6">
        <f t="shared" si="1"/>
        <v>361.76485427815697</v>
      </c>
    </row>
    <row r="21" spans="1:9" hidden="1" x14ac:dyDescent="0.2">
      <c r="A21" s="1">
        <v>38412</v>
      </c>
      <c r="B21" s="11">
        <f>250-B20-B19</f>
        <v>64</v>
      </c>
      <c r="C21" s="15">
        <v>68473.919999999998</v>
      </c>
      <c r="D21" s="11">
        <v>17</v>
      </c>
      <c r="E21" s="16">
        <f t="shared" si="0"/>
        <v>0.265625</v>
      </c>
      <c r="F21" s="37">
        <v>18</v>
      </c>
      <c r="G21" s="15">
        <v>9143.27</v>
      </c>
      <c r="H21" s="20">
        <v>2990636</v>
      </c>
      <c r="I21" s="6">
        <f t="shared" si="1"/>
        <v>327.08604252089242</v>
      </c>
    </row>
    <row r="22" spans="1:9" hidden="1" x14ac:dyDescent="0.2">
      <c r="A22" s="1">
        <v>38443</v>
      </c>
      <c r="B22" s="11">
        <f>296-250</f>
        <v>46</v>
      </c>
      <c r="C22" s="15">
        <v>50416.84</v>
      </c>
      <c r="D22" s="11">
        <v>26</v>
      </c>
      <c r="E22" s="16">
        <f t="shared" si="0"/>
        <v>0.56521739130434778</v>
      </c>
      <c r="F22" s="37">
        <v>30</v>
      </c>
      <c r="G22" s="15">
        <v>9349.02</v>
      </c>
      <c r="H22" s="20">
        <v>3480941.06</v>
      </c>
      <c r="I22" s="6">
        <f t="shared" si="1"/>
        <v>372.33218668908614</v>
      </c>
    </row>
    <row r="23" spans="1:9" hidden="1" x14ac:dyDescent="0.2">
      <c r="A23" s="1">
        <v>38473</v>
      </c>
      <c r="B23" s="11">
        <v>95</v>
      </c>
      <c r="C23" s="15">
        <v>115385.349</v>
      </c>
      <c r="D23" s="11">
        <v>43</v>
      </c>
      <c r="E23" s="16">
        <f t="shared" si="0"/>
        <v>0.45263157894736844</v>
      </c>
      <c r="F23" s="37">
        <v>47</v>
      </c>
      <c r="G23" s="15">
        <v>10719.221</v>
      </c>
      <c r="H23" s="20">
        <v>5311157.78</v>
      </c>
      <c r="I23" s="6">
        <f t="shared" si="1"/>
        <v>495.47982824498166</v>
      </c>
    </row>
    <row r="24" spans="1:9" hidden="1" x14ac:dyDescent="0.2">
      <c r="A24" s="1">
        <v>38504</v>
      </c>
      <c r="B24" s="11">
        <v>94</v>
      </c>
      <c r="C24" s="15">
        <v>123785.14</v>
      </c>
      <c r="D24" s="11">
        <v>42</v>
      </c>
      <c r="E24" s="16">
        <f t="shared" si="0"/>
        <v>0.44680851063829785</v>
      </c>
      <c r="F24" s="37">
        <v>42</v>
      </c>
      <c r="G24" s="15">
        <v>8891.85</v>
      </c>
      <c r="H24" s="20">
        <v>2703889.29</v>
      </c>
      <c r="I24" s="6">
        <f t="shared" si="1"/>
        <v>304.08624639416996</v>
      </c>
    </row>
    <row r="25" spans="1:9" hidden="1" x14ac:dyDescent="0.2">
      <c r="A25" s="1">
        <v>38534</v>
      </c>
      <c r="B25" s="11">
        <v>148</v>
      </c>
      <c r="C25" s="15">
        <v>152777.69</v>
      </c>
      <c r="D25" s="11">
        <f>256-204</f>
        <v>52</v>
      </c>
      <c r="E25" s="16">
        <f t="shared" si="0"/>
        <v>0.35135135135135137</v>
      </c>
      <c r="F25" s="37">
        <v>52</v>
      </c>
      <c r="G25" s="15">
        <v>12760.26</v>
      </c>
      <c r="H25" s="20">
        <v>4650705.09</v>
      </c>
      <c r="I25" s="6">
        <f t="shared" si="1"/>
        <v>364.46789407112391</v>
      </c>
    </row>
    <row r="26" spans="1:9" hidden="1" x14ac:dyDescent="0.2">
      <c r="A26" s="1">
        <v>38565</v>
      </c>
      <c r="B26" s="11">
        <v>112</v>
      </c>
      <c r="C26" s="15">
        <v>165294.17000000001</v>
      </c>
      <c r="D26" s="11">
        <f>292-253</f>
        <v>39</v>
      </c>
      <c r="E26" s="16">
        <f t="shared" si="0"/>
        <v>0.3482142857142857</v>
      </c>
      <c r="F26" s="37">
        <v>40</v>
      </c>
      <c r="G26" s="15">
        <v>5431.63</v>
      </c>
      <c r="H26" s="20">
        <v>1836091.87</v>
      </c>
      <c r="I26" s="6">
        <f t="shared" si="1"/>
        <v>338.03699257865503</v>
      </c>
    </row>
    <row r="27" spans="1:9" hidden="1" x14ac:dyDescent="0.2">
      <c r="A27" s="1">
        <v>38596</v>
      </c>
      <c r="B27" s="11">
        <v>110</v>
      </c>
      <c r="C27" s="15">
        <v>125382.28</v>
      </c>
      <c r="D27" s="11">
        <f>334-292</f>
        <v>42</v>
      </c>
      <c r="E27" s="16">
        <f t="shared" si="0"/>
        <v>0.38181818181818183</v>
      </c>
      <c r="F27" s="37">
        <v>42</v>
      </c>
      <c r="G27" s="15">
        <v>17996.14</v>
      </c>
      <c r="H27" s="20">
        <v>5604577.6299999999</v>
      </c>
      <c r="I27" s="6">
        <f t="shared" si="1"/>
        <v>311.43220879588625</v>
      </c>
    </row>
    <row r="28" spans="1:9" hidden="1" x14ac:dyDescent="0.2">
      <c r="A28" s="1">
        <v>38626</v>
      </c>
      <c r="B28" s="11">
        <v>36</v>
      </c>
      <c r="C28" s="15">
        <v>19207.59</v>
      </c>
      <c r="D28" s="11">
        <f>365-334</f>
        <v>31</v>
      </c>
      <c r="E28" s="16">
        <f t="shared" si="0"/>
        <v>0.86111111111111116</v>
      </c>
      <c r="F28" s="37">
        <v>31</v>
      </c>
      <c r="G28" s="15">
        <v>5577.8</v>
      </c>
      <c r="H28" s="20">
        <v>1324037.01</v>
      </c>
      <c r="I28" s="6">
        <f t="shared" si="1"/>
        <v>237.37620746530891</v>
      </c>
    </row>
    <row r="29" spans="1:9" hidden="1" x14ac:dyDescent="0.2">
      <c r="A29" s="1">
        <v>38657</v>
      </c>
      <c r="B29" s="11">
        <v>58</v>
      </c>
      <c r="C29" s="15">
        <v>50384.311000000002</v>
      </c>
      <c r="D29" s="11">
        <f>58-(560-526)</f>
        <v>24</v>
      </c>
      <c r="E29" s="16">
        <f t="shared" si="0"/>
        <v>0.41379310344827586</v>
      </c>
      <c r="F29" s="37">
        <v>24</v>
      </c>
      <c r="G29" s="15">
        <v>4484.0609999999997</v>
      </c>
      <c r="H29" s="20">
        <v>1612996.95</v>
      </c>
      <c r="I29" s="6">
        <f t="shared" si="1"/>
        <v>359.71788742392221</v>
      </c>
    </row>
    <row r="30" spans="1:9" hidden="1" x14ac:dyDescent="0.2">
      <c r="A30" s="1">
        <v>38687</v>
      </c>
      <c r="B30" s="38">
        <v>75</v>
      </c>
      <c r="C30" s="39">
        <v>88898.39</v>
      </c>
      <c r="D30" s="11">
        <v>28</v>
      </c>
      <c r="E30" s="25">
        <f t="shared" si="0"/>
        <v>0.37333333333333335</v>
      </c>
      <c r="F30" s="37">
        <v>33</v>
      </c>
      <c r="G30" s="39">
        <v>8547.41</v>
      </c>
      <c r="H30" s="40">
        <v>4024433.63</v>
      </c>
      <c r="I30" s="6">
        <f t="shared" si="1"/>
        <v>470.83661951398142</v>
      </c>
    </row>
    <row r="31" spans="1:9" x14ac:dyDescent="0.2">
      <c r="A31" s="1">
        <v>38718</v>
      </c>
      <c r="B31" s="38">
        <v>47</v>
      </c>
      <c r="C31" s="39">
        <v>47043.313000000002</v>
      </c>
      <c r="D31" s="11">
        <v>23</v>
      </c>
      <c r="E31" s="25">
        <f t="shared" ref="E31:E50" si="2">D31/B31</f>
        <v>0.48936170212765956</v>
      </c>
      <c r="F31" s="37">
        <v>26</v>
      </c>
      <c r="G31" s="39">
        <v>4329.7430000000004</v>
      </c>
      <c r="H31" s="40">
        <v>1537320.39</v>
      </c>
      <c r="I31" s="6">
        <f t="shared" ref="I31:I50" si="3">H31/G31</f>
        <v>355.06042506448989</v>
      </c>
    </row>
    <row r="32" spans="1:9" x14ac:dyDescent="0.2">
      <c r="A32" s="1">
        <v>38749</v>
      </c>
      <c r="B32" s="38">
        <v>30</v>
      </c>
      <c r="C32" s="39">
        <v>27775.39</v>
      </c>
      <c r="D32" s="11">
        <v>22</v>
      </c>
      <c r="E32" s="25">
        <f t="shared" si="2"/>
        <v>0.73333333333333328</v>
      </c>
      <c r="F32" s="37">
        <v>21</v>
      </c>
      <c r="G32" s="39">
        <v>4893.6499999999996</v>
      </c>
      <c r="H32" s="40">
        <v>2259041.2400000002</v>
      </c>
      <c r="I32" s="6">
        <f t="shared" si="3"/>
        <v>461.62705546984364</v>
      </c>
    </row>
    <row r="33" spans="1:9" x14ac:dyDescent="0.2">
      <c r="A33" s="1">
        <v>38777</v>
      </c>
      <c r="B33" s="38">
        <v>90</v>
      </c>
      <c r="C33" s="39">
        <v>102468.21400000001</v>
      </c>
      <c r="D33" s="11">
        <v>33</v>
      </c>
      <c r="E33" s="25">
        <f t="shared" si="2"/>
        <v>0.36666666666666664</v>
      </c>
      <c r="F33" s="37">
        <v>35</v>
      </c>
      <c r="G33" s="39">
        <v>11677.773999999999</v>
      </c>
      <c r="H33" s="40">
        <v>4813881.28</v>
      </c>
      <c r="I33" s="6">
        <f t="shared" si="3"/>
        <v>412.22593278479275</v>
      </c>
    </row>
    <row r="34" spans="1:9" x14ac:dyDescent="0.2">
      <c r="A34" s="1">
        <v>38808</v>
      </c>
      <c r="B34" s="38">
        <v>68</v>
      </c>
      <c r="C34" s="39">
        <v>71781.41</v>
      </c>
      <c r="D34" s="11">
        <v>28</v>
      </c>
      <c r="E34" s="25">
        <f t="shared" si="2"/>
        <v>0.41176470588235292</v>
      </c>
      <c r="F34" s="37">
        <v>30</v>
      </c>
      <c r="G34" s="39">
        <v>6467.8519999999999</v>
      </c>
      <c r="H34" s="40">
        <v>3141523.23</v>
      </c>
      <c r="I34" s="6">
        <f t="shared" si="3"/>
        <v>485.71353055079186</v>
      </c>
    </row>
    <row r="35" spans="1:9" x14ac:dyDescent="0.2">
      <c r="A35" s="1">
        <v>38838</v>
      </c>
      <c r="B35" s="38">
        <v>97</v>
      </c>
      <c r="C35" s="39">
        <v>120198.39999999999</v>
      </c>
      <c r="D35" s="11">
        <v>35</v>
      </c>
      <c r="E35" s="25">
        <f t="shared" si="2"/>
        <v>0.36082474226804123</v>
      </c>
      <c r="F35" s="37">
        <v>31</v>
      </c>
      <c r="G35" s="39">
        <v>16817.78</v>
      </c>
      <c r="H35" s="40">
        <v>6025369.9500000002</v>
      </c>
      <c r="I35" s="6">
        <f t="shared" si="3"/>
        <v>358.27380010917022</v>
      </c>
    </row>
    <row r="36" spans="1:9" x14ac:dyDescent="0.2">
      <c r="A36" s="1">
        <v>38869</v>
      </c>
      <c r="B36" s="38">
        <v>38</v>
      </c>
      <c r="C36" s="39">
        <v>31183.564999999999</v>
      </c>
      <c r="D36" s="11">
        <v>23</v>
      </c>
      <c r="E36" s="25">
        <f t="shared" si="2"/>
        <v>0.60526315789473684</v>
      </c>
      <c r="F36" s="37">
        <v>21</v>
      </c>
      <c r="G36" s="39">
        <v>3267.6849999999999</v>
      </c>
      <c r="H36" s="40">
        <v>890923.62</v>
      </c>
      <c r="I36" s="6">
        <f t="shared" si="3"/>
        <v>272.64672696419638</v>
      </c>
    </row>
    <row r="37" spans="1:9" x14ac:dyDescent="0.2">
      <c r="A37" s="1">
        <v>38899</v>
      </c>
      <c r="B37" s="38">
        <v>46</v>
      </c>
      <c r="C37" s="39">
        <v>61199.576000000001</v>
      </c>
      <c r="D37" s="11">
        <v>17</v>
      </c>
      <c r="E37" s="25">
        <f t="shared" si="2"/>
        <v>0.36956521739130432</v>
      </c>
      <c r="F37" s="37">
        <v>19</v>
      </c>
      <c r="G37" s="39">
        <v>4912.0219999999999</v>
      </c>
      <c r="H37" s="40">
        <v>1590293.21</v>
      </c>
      <c r="I37" s="6">
        <f t="shared" si="3"/>
        <v>323.75531094934018</v>
      </c>
    </row>
    <row r="38" spans="1:9" x14ac:dyDescent="0.2">
      <c r="A38" s="1">
        <v>38930</v>
      </c>
      <c r="B38" s="38">
        <v>98</v>
      </c>
      <c r="C38" s="39">
        <v>144142.10999999999</v>
      </c>
      <c r="D38" s="11">
        <v>37</v>
      </c>
      <c r="E38" s="25">
        <f t="shared" si="2"/>
        <v>0.37755102040816324</v>
      </c>
      <c r="F38" s="37">
        <v>47</v>
      </c>
      <c r="G38" s="39">
        <v>11769.25</v>
      </c>
      <c r="H38" s="40">
        <v>4274006.8099999996</v>
      </c>
      <c r="I38" s="6">
        <f t="shared" si="3"/>
        <v>363.15031204197373</v>
      </c>
    </row>
    <row r="39" spans="1:9" x14ac:dyDescent="0.2">
      <c r="A39" s="1">
        <v>38961</v>
      </c>
      <c r="B39" s="38">
        <v>48</v>
      </c>
      <c r="C39" s="39">
        <v>44760.88</v>
      </c>
      <c r="D39" s="11">
        <v>26</v>
      </c>
      <c r="E39" s="25">
        <f t="shared" si="2"/>
        <v>0.54166666666666663</v>
      </c>
      <c r="F39" s="37">
        <v>23</v>
      </c>
      <c r="G39" s="39">
        <v>5029.74</v>
      </c>
      <c r="H39" s="40">
        <v>2004961.5</v>
      </c>
      <c r="I39" s="6">
        <f t="shared" si="3"/>
        <v>398.62130050459865</v>
      </c>
    </row>
    <row r="40" spans="1:9" x14ac:dyDescent="0.2">
      <c r="A40" s="1">
        <v>38991</v>
      </c>
      <c r="B40" s="38">
        <v>53</v>
      </c>
      <c r="C40" s="39">
        <v>36007.870000000003</v>
      </c>
      <c r="D40" s="11">
        <v>28</v>
      </c>
      <c r="E40" s="25">
        <f t="shared" si="2"/>
        <v>0.52830188679245282</v>
      </c>
      <c r="F40" s="37">
        <v>28</v>
      </c>
      <c r="G40" s="39">
        <v>4383.7</v>
      </c>
      <c r="H40" s="40">
        <v>1846724.83</v>
      </c>
      <c r="I40" s="6">
        <f t="shared" si="3"/>
        <v>421.27080548395196</v>
      </c>
    </row>
    <row r="41" spans="1:9" x14ac:dyDescent="0.2">
      <c r="A41" s="1">
        <v>39022</v>
      </c>
      <c r="B41" s="38">
        <v>93</v>
      </c>
      <c r="C41" s="39">
        <v>84329.324999999997</v>
      </c>
      <c r="D41" s="11">
        <v>43</v>
      </c>
      <c r="E41" s="25">
        <f t="shared" si="2"/>
        <v>0.46236559139784944</v>
      </c>
      <c r="F41" s="37">
        <v>38</v>
      </c>
      <c r="G41" s="39">
        <v>16457.63</v>
      </c>
      <c r="H41" s="40">
        <v>5058312.37</v>
      </c>
      <c r="I41" s="6">
        <f t="shared" si="3"/>
        <v>307.35363293499734</v>
      </c>
    </row>
    <row r="42" spans="1:9" x14ac:dyDescent="0.2">
      <c r="A42" s="1">
        <v>39052</v>
      </c>
      <c r="B42" s="38">
        <v>72</v>
      </c>
      <c r="C42" s="39">
        <v>58722.375999999997</v>
      </c>
      <c r="D42" s="11">
        <v>37</v>
      </c>
      <c r="E42" s="25">
        <f t="shared" si="2"/>
        <v>0.51388888888888884</v>
      </c>
      <c r="F42" s="37">
        <v>42</v>
      </c>
      <c r="G42" s="39">
        <v>4490.0559999999996</v>
      </c>
      <c r="H42" s="40">
        <v>2214236.41</v>
      </c>
      <c r="I42" s="6">
        <f t="shared" si="3"/>
        <v>493.14227038593737</v>
      </c>
    </row>
    <row r="43" spans="1:9" x14ac:dyDescent="0.2">
      <c r="A43" s="1">
        <v>39083</v>
      </c>
      <c r="B43" s="38">
        <v>44</v>
      </c>
      <c r="C43" s="39">
        <v>43615.048000000003</v>
      </c>
      <c r="D43" s="11">
        <v>23</v>
      </c>
      <c r="E43" s="25">
        <f t="shared" si="2"/>
        <v>0.52272727272727271</v>
      </c>
      <c r="F43" s="37">
        <v>22</v>
      </c>
      <c r="G43" s="39">
        <v>8504.4390000000003</v>
      </c>
      <c r="H43" s="40">
        <v>4569069.37</v>
      </c>
      <c r="I43" s="6">
        <f t="shared" si="3"/>
        <v>537.25699837461354</v>
      </c>
    </row>
    <row r="44" spans="1:9" x14ac:dyDescent="0.2">
      <c r="A44" s="1">
        <v>39114</v>
      </c>
      <c r="B44" s="38">
        <v>61</v>
      </c>
      <c r="C44" s="39">
        <v>68927.865000000005</v>
      </c>
      <c r="D44" s="11">
        <v>36</v>
      </c>
      <c r="E44" s="25">
        <f>D44/B44</f>
        <v>0.5901639344262295</v>
      </c>
      <c r="F44" s="37">
        <v>39</v>
      </c>
      <c r="G44" s="39">
        <v>10701.885</v>
      </c>
      <c r="H44" s="40">
        <v>11078923.369999999</v>
      </c>
      <c r="I44" s="6">
        <f>H44/G44</f>
        <v>1035.2310242541382</v>
      </c>
    </row>
    <row r="45" spans="1:9" x14ac:dyDescent="0.2">
      <c r="A45" s="1">
        <v>39142</v>
      </c>
      <c r="B45" s="38">
        <v>37</v>
      </c>
      <c r="C45" s="39">
        <v>55261.794999999998</v>
      </c>
      <c r="D45" s="11">
        <v>19</v>
      </c>
      <c r="E45" s="25">
        <f>D45/B45</f>
        <v>0.51351351351351349</v>
      </c>
      <c r="F45" s="37">
        <v>23</v>
      </c>
      <c r="G45" s="39">
        <v>5996.2950000000001</v>
      </c>
      <c r="H45" s="40">
        <v>2567201.33</v>
      </c>
      <c r="I45" s="6">
        <f>H45/G45</f>
        <v>428.13125938600422</v>
      </c>
    </row>
    <row r="46" spans="1:9" x14ac:dyDescent="0.2">
      <c r="A46" s="1">
        <v>39173</v>
      </c>
      <c r="B46" s="38">
        <v>58</v>
      </c>
      <c r="C46" s="39">
        <v>60473.27</v>
      </c>
      <c r="D46" s="11">
        <v>22</v>
      </c>
      <c r="E46" s="25">
        <f>D46/B46</f>
        <v>0.37931034482758619</v>
      </c>
      <c r="F46" s="37">
        <v>24</v>
      </c>
      <c r="G46" s="39">
        <v>10087.120000000001</v>
      </c>
      <c r="H46" s="40">
        <v>3250525.86</v>
      </c>
      <c r="I46" s="6">
        <f>H46/G46</f>
        <v>322.24518594008993</v>
      </c>
    </row>
    <row r="47" spans="1:9" x14ac:dyDescent="0.2">
      <c r="A47" s="1">
        <v>39203</v>
      </c>
      <c r="B47" s="38">
        <v>77</v>
      </c>
      <c r="C47" s="39">
        <v>67181.820000000007</v>
      </c>
      <c r="D47" s="11">
        <v>40</v>
      </c>
      <c r="E47" s="25">
        <f>D47/B47</f>
        <v>0.51948051948051943</v>
      </c>
      <c r="F47" s="37">
        <v>44</v>
      </c>
      <c r="G47" s="39">
        <v>6303.81</v>
      </c>
      <c r="H47" s="40">
        <v>4844311.6399999997</v>
      </c>
      <c r="I47" s="6">
        <f>H47/G47</f>
        <v>768.47361199020895</v>
      </c>
    </row>
    <row r="48" spans="1:9" x14ac:dyDescent="0.2">
      <c r="A48" s="1">
        <v>39234</v>
      </c>
      <c r="B48" s="38">
        <v>99</v>
      </c>
      <c r="C48" s="39">
        <v>159363.198</v>
      </c>
      <c r="D48" s="11">
        <v>31</v>
      </c>
      <c r="E48" s="25">
        <f t="shared" si="2"/>
        <v>0.31313131313131315</v>
      </c>
      <c r="F48" s="37">
        <v>31</v>
      </c>
      <c r="G48" s="39">
        <v>8098.1279999999997</v>
      </c>
      <c r="H48" s="40">
        <v>4008594.4</v>
      </c>
      <c r="I48" s="6">
        <f t="shared" si="3"/>
        <v>495.00259813132124</v>
      </c>
    </row>
    <row r="49" spans="1:9" x14ac:dyDescent="0.2">
      <c r="A49" s="1">
        <v>39264</v>
      </c>
      <c r="B49" s="38">
        <v>90</v>
      </c>
      <c r="C49" s="39">
        <v>87101.8</v>
      </c>
      <c r="D49" s="11">
        <v>25</v>
      </c>
      <c r="E49" s="25">
        <f t="shared" si="2"/>
        <v>0.27777777777777779</v>
      </c>
      <c r="F49" s="37">
        <v>27</v>
      </c>
      <c r="G49" s="39">
        <v>8524.27</v>
      </c>
      <c r="H49" s="40">
        <v>2529957.38</v>
      </c>
      <c r="I49" s="6">
        <f t="shared" si="3"/>
        <v>296.79460880521145</v>
      </c>
    </row>
    <row r="50" spans="1:9" x14ac:dyDescent="0.2">
      <c r="A50" s="1">
        <v>39295</v>
      </c>
      <c r="B50" s="38">
        <v>83</v>
      </c>
      <c r="C50" s="39">
        <v>112945.77099999999</v>
      </c>
      <c r="D50" s="11">
        <v>29</v>
      </c>
      <c r="E50" s="25">
        <f t="shared" si="2"/>
        <v>0.3493975903614458</v>
      </c>
      <c r="F50" s="37">
        <v>28</v>
      </c>
      <c r="G50" s="39">
        <v>10786.901</v>
      </c>
      <c r="H50" s="40">
        <v>2892575.29</v>
      </c>
      <c r="I50" s="6">
        <f t="shared" si="3"/>
        <v>268.15628418208343</v>
      </c>
    </row>
    <row r="51" spans="1:9" x14ac:dyDescent="0.2">
      <c r="A51" s="1">
        <v>39326</v>
      </c>
      <c r="B51" s="38">
        <v>45</v>
      </c>
      <c r="C51" s="39">
        <v>34768.699999999997</v>
      </c>
      <c r="D51" s="11">
        <v>14</v>
      </c>
      <c r="E51" s="25">
        <f t="shared" ref="E51:E69" si="4">D51/B51</f>
        <v>0.31111111111111112</v>
      </c>
      <c r="F51" s="37">
        <v>14</v>
      </c>
      <c r="G51" s="39">
        <v>3083.3</v>
      </c>
      <c r="H51" s="40">
        <v>1936243.01</v>
      </c>
      <c r="I51" s="6">
        <f t="shared" ref="I51:I69" si="5">H51/G51</f>
        <v>627.97749489183661</v>
      </c>
    </row>
    <row r="52" spans="1:9" x14ac:dyDescent="0.2">
      <c r="A52" s="1">
        <v>39356</v>
      </c>
      <c r="B52" s="38">
        <v>47</v>
      </c>
      <c r="C52" s="39">
        <v>41694.078999999998</v>
      </c>
      <c r="D52" s="11">
        <v>16</v>
      </c>
      <c r="E52" s="25">
        <f t="shared" si="4"/>
        <v>0.34042553191489361</v>
      </c>
      <c r="F52" s="37">
        <v>18</v>
      </c>
      <c r="G52" s="39">
        <v>5381.1890000000003</v>
      </c>
      <c r="H52" s="40">
        <v>6035465.6900000004</v>
      </c>
      <c r="I52" s="6">
        <f t="shared" si="5"/>
        <v>1121.5858967228246</v>
      </c>
    </row>
    <row r="53" spans="1:9" x14ac:dyDescent="0.2">
      <c r="A53" s="1">
        <v>39387</v>
      </c>
      <c r="B53" s="38">
        <v>43</v>
      </c>
      <c r="C53" s="39">
        <v>38583.24</v>
      </c>
      <c r="D53" s="11">
        <v>22</v>
      </c>
      <c r="E53" s="25">
        <f t="shared" si="4"/>
        <v>0.51162790697674421</v>
      </c>
      <c r="F53" s="37">
        <v>19</v>
      </c>
      <c r="G53" s="39">
        <v>3024.4690000000001</v>
      </c>
      <c r="H53" s="40">
        <v>1171854.94</v>
      </c>
      <c r="I53" s="6">
        <f t="shared" si="5"/>
        <v>387.45807611187286</v>
      </c>
    </row>
    <row r="54" spans="1:9" x14ac:dyDescent="0.2">
      <c r="A54" s="1">
        <v>39417</v>
      </c>
      <c r="B54" s="38">
        <v>51</v>
      </c>
      <c r="C54" s="39">
        <v>50406.5</v>
      </c>
      <c r="D54" s="11">
        <v>26</v>
      </c>
      <c r="E54" s="25">
        <f t="shared" si="4"/>
        <v>0.50980392156862742</v>
      </c>
      <c r="F54" s="37">
        <v>24</v>
      </c>
      <c r="G54" s="39">
        <v>9097.2000000000007</v>
      </c>
      <c r="H54" s="40">
        <v>2413328.16</v>
      </c>
      <c r="I54" s="6">
        <f t="shared" si="5"/>
        <v>265.28252209471043</v>
      </c>
    </row>
    <row r="55" spans="1:9" x14ac:dyDescent="0.2">
      <c r="A55" s="1">
        <v>39448</v>
      </c>
      <c r="B55" s="38">
        <v>59</v>
      </c>
      <c r="C55" s="39">
        <v>58403.266000000003</v>
      </c>
      <c r="D55" s="11">
        <v>24</v>
      </c>
      <c r="E55" s="25">
        <f t="shared" si="4"/>
        <v>0.40677966101694918</v>
      </c>
      <c r="F55" s="37">
        <v>19</v>
      </c>
      <c r="G55" s="39">
        <v>5503.9359999999997</v>
      </c>
      <c r="H55" s="40">
        <v>1304223.48</v>
      </c>
      <c r="I55" s="6">
        <f t="shared" si="5"/>
        <v>236.96196322050258</v>
      </c>
    </row>
    <row r="56" spans="1:9" x14ac:dyDescent="0.2">
      <c r="A56" s="1">
        <v>39479</v>
      </c>
      <c r="B56" s="38">
        <v>28</v>
      </c>
      <c r="C56" s="39">
        <v>11245.63</v>
      </c>
      <c r="D56" s="11">
        <v>13</v>
      </c>
      <c r="E56" s="25">
        <f t="shared" si="4"/>
        <v>0.4642857142857143</v>
      </c>
      <c r="F56" s="37">
        <v>13</v>
      </c>
      <c r="G56" s="39">
        <v>1407.7</v>
      </c>
      <c r="H56" s="40">
        <v>433826.75</v>
      </c>
      <c r="I56" s="6">
        <f t="shared" si="5"/>
        <v>308.18125310790651</v>
      </c>
    </row>
    <row r="57" spans="1:9" x14ac:dyDescent="0.2">
      <c r="A57" s="1">
        <v>39508</v>
      </c>
      <c r="B57" s="38">
        <v>115</v>
      </c>
      <c r="C57" s="39">
        <v>155146.88</v>
      </c>
      <c r="D57" s="11">
        <v>49</v>
      </c>
      <c r="E57" s="25">
        <f t="shared" si="4"/>
        <v>0.42608695652173911</v>
      </c>
      <c r="F57" s="37">
        <v>42</v>
      </c>
      <c r="G57" s="39">
        <v>17154.46</v>
      </c>
      <c r="H57" s="40">
        <v>3959010.21</v>
      </c>
      <c r="I57" s="6">
        <f t="shared" si="5"/>
        <v>230.78605855270291</v>
      </c>
    </row>
    <row r="58" spans="1:9" x14ac:dyDescent="0.2">
      <c r="A58" s="1">
        <v>39539</v>
      </c>
      <c r="B58" s="38">
        <v>59</v>
      </c>
      <c r="C58" s="39">
        <v>57118.06</v>
      </c>
      <c r="D58" s="11">
        <v>29</v>
      </c>
      <c r="E58" s="25">
        <f t="shared" si="4"/>
        <v>0.49152542372881358</v>
      </c>
      <c r="F58" s="37">
        <v>24</v>
      </c>
      <c r="G58" s="39">
        <v>3471.2919999999999</v>
      </c>
      <c r="H58" s="40">
        <v>1409967.24</v>
      </c>
      <c r="I58" s="6">
        <f t="shared" si="5"/>
        <v>406.17938220120925</v>
      </c>
    </row>
    <row r="59" spans="1:9" x14ac:dyDescent="0.2">
      <c r="A59" s="1">
        <v>39569</v>
      </c>
      <c r="B59" s="38">
        <v>46</v>
      </c>
      <c r="C59" s="39">
        <v>40455.817000000003</v>
      </c>
      <c r="D59" s="11">
        <v>27</v>
      </c>
      <c r="E59" s="25">
        <f t="shared" si="4"/>
        <v>0.58695652173913049</v>
      </c>
      <c r="F59" s="37">
        <v>20</v>
      </c>
      <c r="G59" s="39">
        <v>4675.3630000000003</v>
      </c>
      <c r="H59" s="40">
        <v>2287897.7799999998</v>
      </c>
      <c r="I59" s="6">
        <f t="shared" si="5"/>
        <v>489.35190272926394</v>
      </c>
    </row>
    <row r="60" spans="1:9" x14ac:dyDescent="0.2">
      <c r="A60" s="1">
        <v>39600</v>
      </c>
      <c r="B60" s="38">
        <v>81</v>
      </c>
      <c r="C60" s="39">
        <v>52441.54</v>
      </c>
      <c r="D60" s="11">
        <v>61</v>
      </c>
      <c r="E60" s="25">
        <f t="shared" si="4"/>
        <v>0.75308641975308643</v>
      </c>
      <c r="F60" s="37">
        <v>38</v>
      </c>
      <c r="G60" s="39">
        <v>9852.02</v>
      </c>
      <c r="H60" s="40">
        <v>35829909.810000002</v>
      </c>
      <c r="I60" s="6">
        <f t="shared" si="5"/>
        <v>3636.8084727802016</v>
      </c>
    </row>
    <row r="61" spans="1:9" x14ac:dyDescent="0.2">
      <c r="A61" s="1">
        <v>39630</v>
      </c>
      <c r="B61" s="38">
        <v>67</v>
      </c>
      <c r="C61" s="39">
        <v>75779.603000000003</v>
      </c>
      <c r="D61" s="11">
        <v>38</v>
      </c>
      <c r="E61" s="25">
        <f t="shared" si="4"/>
        <v>0.56716417910447758</v>
      </c>
      <c r="F61" s="37">
        <v>29</v>
      </c>
      <c r="G61" s="39">
        <v>6568.7629999999999</v>
      </c>
      <c r="H61" s="40">
        <v>48806966.780000001</v>
      </c>
      <c r="I61" s="6">
        <f t="shared" si="5"/>
        <v>7430.1610181399456</v>
      </c>
    </row>
    <row r="62" spans="1:9" x14ac:dyDescent="0.2">
      <c r="A62" s="1">
        <v>39661</v>
      </c>
      <c r="B62" s="38">
        <v>72</v>
      </c>
      <c r="C62" s="39">
        <v>31893.03</v>
      </c>
      <c r="D62" s="11">
        <v>72</v>
      </c>
      <c r="E62" s="25">
        <f t="shared" si="4"/>
        <v>1</v>
      </c>
      <c r="F62" s="37">
        <v>51</v>
      </c>
      <c r="G62" s="39">
        <v>7432.76</v>
      </c>
      <c r="H62" s="40">
        <v>93831700.030000001</v>
      </c>
      <c r="I62" s="6">
        <f t="shared" si="5"/>
        <v>12624.072354011161</v>
      </c>
    </row>
    <row r="63" spans="1:9" x14ac:dyDescent="0.2">
      <c r="A63" s="1">
        <v>39692</v>
      </c>
      <c r="B63" s="38">
        <v>0</v>
      </c>
      <c r="C63" s="39">
        <v>0</v>
      </c>
      <c r="D63" s="11">
        <v>0</v>
      </c>
      <c r="E63" s="25"/>
      <c r="F63" s="37">
        <v>0</v>
      </c>
      <c r="G63" s="39">
        <v>0</v>
      </c>
      <c r="H63" s="40">
        <v>0</v>
      </c>
      <c r="I63" s="6">
        <v>0</v>
      </c>
    </row>
    <row r="64" spans="1:9" x14ac:dyDescent="0.2">
      <c r="A64" s="1">
        <v>39722</v>
      </c>
      <c r="B64" s="38">
        <v>367</v>
      </c>
      <c r="C64" s="39">
        <v>245850.30499999999</v>
      </c>
      <c r="D64" s="11">
        <v>142</v>
      </c>
      <c r="E64" s="25">
        <f t="shared" si="4"/>
        <v>0.38692098092643051</v>
      </c>
      <c r="F64" s="37">
        <v>128</v>
      </c>
      <c r="G64" s="39">
        <v>32685.321</v>
      </c>
      <c r="H64" s="40">
        <v>43559940.380000003</v>
      </c>
      <c r="I64" s="6">
        <f t="shared" si="5"/>
        <v>1332.7065192353473</v>
      </c>
    </row>
    <row r="65" spans="1:9" x14ac:dyDescent="0.2">
      <c r="A65" s="1">
        <v>39753</v>
      </c>
      <c r="B65" s="38">
        <v>155</v>
      </c>
      <c r="C65" s="39">
        <v>105638.11</v>
      </c>
      <c r="D65" s="11">
        <v>53</v>
      </c>
      <c r="E65" s="25">
        <f t="shared" si="4"/>
        <v>0.34193548387096773</v>
      </c>
      <c r="F65" s="37">
        <v>41</v>
      </c>
      <c r="G65" s="39">
        <v>8925.3739999999998</v>
      </c>
      <c r="H65" s="40">
        <v>3757649.9199999999</v>
      </c>
      <c r="I65" s="6">
        <f t="shared" si="5"/>
        <v>421.00755889893242</v>
      </c>
    </row>
    <row r="66" spans="1:9" x14ac:dyDescent="0.2">
      <c r="A66" s="1">
        <v>39783</v>
      </c>
      <c r="B66" s="38">
        <v>142</v>
      </c>
      <c r="C66" s="39">
        <v>112087.56200000001</v>
      </c>
      <c r="D66" s="11">
        <v>50</v>
      </c>
      <c r="E66" s="25">
        <f t="shared" si="4"/>
        <v>0.352112676056338</v>
      </c>
      <c r="F66" s="37">
        <v>29</v>
      </c>
      <c r="G66" s="39">
        <v>4268.826</v>
      </c>
      <c r="H66" s="40">
        <v>1501254.23</v>
      </c>
      <c r="I66" s="6">
        <f t="shared" si="5"/>
        <v>351.67847787658712</v>
      </c>
    </row>
    <row r="67" spans="1:9" x14ac:dyDescent="0.2">
      <c r="A67" s="1">
        <v>39814</v>
      </c>
      <c r="B67" s="38">
        <v>77</v>
      </c>
      <c r="C67" s="39">
        <v>105817.22</v>
      </c>
      <c r="D67" s="11">
        <v>24</v>
      </c>
      <c r="E67" s="25">
        <f t="shared" si="4"/>
        <v>0.31168831168831168</v>
      </c>
      <c r="F67" s="37">
        <v>18</v>
      </c>
      <c r="G67" s="39">
        <v>3594.67</v>
      </c>
      <c r="H67" s="40">
        <v>880837.75</v>
      </c>
      <c r="I67" s="6">
        <f t="shared" si="5"/>
        <v>245.03994803417282</v>
      </c>
    </row>
    <row r="68" spans="1:9" x14ac:dyDescent="0.2">
      <c r="A68" s="1">
        <v>39845</v>
      </c>
      <c r="B68" s="38">
        <v>28</v>
      </c>
      <c r="C68" s="39">
        <v>34140.230000000003</v>
      </c>
      <c r="D68" s="11">
        <v>24</v>
      </c>
      <c r="E68" s="25">
        <f t="shared" si="4"/>
        <v>0.8571428571428571</v>
      </c>
      <c r="F68" s="37">
        <v>16</v>
      </c>
      <c r="G68" s="39">
        <v>1612.75</v>
      </c>
      <c r="H68" s="40">
        <v>604287.81999999995</v>
      </c>
      <c r="I68" s="6">
        <f t="shared" si="5"/>
        <v>374.6940443342117</v>
      </c>
    </row>
    <row r="69" spans="1:9" x14ac:dyDescent="0.2">
      <c r="A69" s="1">
        <v>39873</v>
      </c>
      <c r="B69" s="38">
        <v>45</v>
      </c>
      <c r="C69" s="39">
        <v>41747.129999999997</v>
      </c>
      <c r="D69" s="11">
        <v>6</v>
      </c>
      <c r="E69" s="25">
        <f t="shared" si="4"/>
        <v>0.13333333333333333</v>
      </c>
      <c r="F69" s="37">
        <v>6</v>
      </c>
      <c r="G69" s="39">
        <v>2681.87</v>
      </c>
      <c r="H69" s="40">
        <v>1356772.99</v>
      </c>
      <c r="I69" s="6">
        <f t="shared" si="5"/>
        <v>505.90557707868021</v>
      </c>
    </row>
    <row r="70" spans="1:9" x14ac:dyDescent="0.2">
      <c r="A70" s="1">
        <v>39904</v>
      </c>
      <c r="B70" s="38">
        <v>64</v>
      </c>
      <c r="C70" s="39">
        <v>69340.56</v>
      </c>
      <c r="D70" s="11">
        <v>20</v>
      </c>
      <c r="E70" s="25">
        <f t="shared" ref="E70:E171" si="6">D70/B70</f>
        <v>0.3125</v>
      </c>
      <c r="F70" s="37">
        <v>9</v>
      </c>
      <c r="G70" s="39">
        <v>760.07</v>
      </c>
      <c r="H70" s="40">
        <v>773943.34</v>
      </c>
      <c r="I70" s="6">
        <f t="shared" ref="I70:I80" si="7">H70/G70</f>
        <v>1018.2527135658556</v>
      </c>
    </row>
    <row r="71" spans="1:9" x14ac:dyDescent="0.2">
      <c r="A71" s="1">
        <v>39934</v>
      </c>
      <c r="B71" s="71">
        <v>62</v>
      </c>
      <c r="C71" s="39">
        <v>47678.368999999999</v>
      </c>
      <c r="D71" s="11">
        <v>28</v>
      </c>
      <c r="E71" s="25">
        <f t="shared" si="6"/>
        <v>0.45161290322580644</v>
      </c>
      <c r="F71" s="37">
        <v>30</v>
      </c>
      <c r="G71" s="39">
        <v>11306.49</v>
      </c>
      <c r="H71" s="40">
        <v>3758375.82</v>
      </c>
      <c r="I71" s="6">
        <f t="shared" si="7"/>
        <v>332.40871570222055</v>
      </c>
    </row>
    <row r="72" spans="1:9" x14ac:dyDescent="0.2">
      <c r="A72" s="1">
        <v>39965</v>
      </c>
      <c r="B72" s="71">
        <v>11</v>
      </c>
      <c r="C72" s="39">
        <v>6524.5020000000004</v>
      </c>
      <c r="D72" s="11">
        <v>11</v>
      </c>
      <c r="E72" s="25">
        <f t="shared" si="6"/>
        <v>1</v>
      </c>
      <c r="F72" s="37">
        <v>11</v>
      </c>
      <c r="G72" s="39">
        <v>477.50200000000001</v>
      </c>
      <c r="H72" s="40">
        <v>1441487.29</v>
      </c>
      <c r="I72" s="6">
        <f t="shared" si="7"/>
        <v>3018.8089055124378</v>
      </c>
    </row>
    <row r="73" spans="1:9" x14ac:dyDescent="0.2">
      <c r="A73" s="1">
        <v>39995</v>
      </c>
      <c r="B73" s="38">
        <v>49</v>
      </c>
      <c r="C73" s="39">
        <v>49772.731</v>
      </c>
      <c r="D73" s="11">
        <v>25</v>
      </c>
      <c r="E73" s="25">
        <f t="shared" si="6"/>
        <v>0.51020408163265307</v>
      </c>
      <c r="F73" s="37">
        <v>25</v>
      </c>
      <c r="G73" s="39">
        <v>5308.0010000000002</v>
      </c>
      <c r="H73" s="40">
        <v>3236428.98</v>
      </c>
      <c r="I73" s="6">
        <f t="shared" si="7"/>
        <v>609.72652039816865</v>
      </c>
    </row>
    <row r="74" spans="1:9" x14ac:dyDescent="0.2">
      <c r="A74" s="1">
        <v>40026</v>
      </c>
      <c r="B74" s="38">
        <v>43</v>
      </c>
      <c r="C74" s="39">
        <v>12610.401</v>
      </c>
      <c r="D74" s="11">
        <v>45</v>
      </c>
      <c r="E74" s="25">
        <f t="shared" si="6"/>
        <v>1.0465116279069768</v>
      </c>
      <c r="F74" s="37">
        <v>31</v>
      </c>
      <c r="G74" s="39">
        <v>2621.8330000000001</v>
      </c>
      <c r="H74" s="40">
        <v>7324454.3799999999</v>
      </c>
      <c r="I74" s="6">
        <f t="shared" si="7"/>
        <v>2793.6387939277597</v>
      </c>
    </row>
    <row r="75" spans="1:9" x14ac:dyDescent="0.2">
      <c r="A75" s="1">
        <v>40057</v>
      </c>
      <c r="B75" s="38">
        <v>5</v>
      </c>
      <c r="C75" s="39">
        <v>1339.8920000000001</v>
      </c>
      <c r="D75" s="11">
        <v>3</v>
      </c>
      <c r="E75" s="25">
        <f t="shared" si="6"/>
        <v>0.6</v>
      </c>
      <c r="F75" s="37">
        <v>3</v>
      </c>
      <c r="G75" s="39">
        <v>47.091999999999999</v>
      </c>
      <c r="H75" s="40">
        <v>29932</v>
      </c>
      <c r="I75" s="6">
        <f t="shared" si="7"/>
        <v>635.6068971375181</v>
      </c>
    </row>
    <row r="76" spans="1:9" x14ac:dyDescent="0.2">
      <c r="A76" s="1">
        <v>40087</v>
      </c>
      <c r="B76" s="38">
        <v>46</v>
      </c>
      <c r="C76" s="39">
        <v>17609.761999999999</v>
      </c>
      <c r="D76" s="11">
        <v>57</v>
      </c>
      <c r="E76" s="25">
        <f t="shared" si="6"/>
        <v>1.2391304347826086</v>
      </c>
      <c r="F76" s="37">
        <v>29</v>
      </c>
      <c r="G76" s="39">
        <v>1604.742</v>
      </c>
      <c r="H76" s="40">
        <v>12131040.07</v>
      </c>
      <c r="I76" s="6">
        <f t="shared" si="7"/>
        <v>7559.4955886989937</v>
      </c>
    </row>
    <row r="77" spans="1:9" x14ac:dyDescent="0.2">
      <c r="A77" s="1">
        <v>40118</v>
      </c>
      <c r="B77" s="38">
        <v>25</v>
      </c>
      <c r="C77" s="39">
        <v>19754.79</v>
      </c>
      <c r="D77" s="11">
        <v>17</v>
      </c>
      <c r="E77" s="25">
        <f t="shared" si="6"/>
        <v>0.68</v>
      </c>
      <c r="F77" s="37">
        <v>13</v>
      </c>
      <c r="G77" s="39">
        <v>1382.0260000000001</v>
      </c>
      <c r="H77" s="40">
        <v>2654065.89</v>
      </c>
      <c r="I77" s="6">
        <f t="shared" si="7"/>
        <v>1920.4167577165697</v>
      </c>
    </row>
    <row r="78" spans="1:9" x14ac:dyDescent="0.2">
      <c r="A78" s="1">
        <v>40148</v>
      </c>
      <c r="B78" s="38">
        <v>67</v>
      </c>
      <c r="C78" s="39">
        <v>70732.918000000005</v>
      </c>
      <c r="D78" s="11">
        <v>51</v>
      </c>
      <c r="E78" s="25">
        <f t="shared" si="6"/>
        <v>0.76119402985074625</v>
      </c>
      <c r="F78" s="37">
        <v>40</v>
      </c>
      <c r="G78" s="39">
        <v>8016.3280000000004</v>
      </c>
      <c r="H78" s="40">
        <v>9445466.5500000007</v>
      </c>
      <c r="I78" s="6">
        <f t="shared" si="7"/>
        <v>1178.2784524285933</v>
      </c>
    </row>
    <row r="79" spans="1:9" x14ac:dyDescent="0.2">
      <c r="A79" s="1">
        <v>40179</v>
      </c>
      <c r="B79" s="38">
        <v>53</v>
      </c>
      <c r="C79" s="39">
        <v>38771.489000000001</v>
      </c>
      <c r="D79" s="11">
        <v>32</v>
      </c>
      <c r="E79" s="25">
        <f t="shared" si="6"/>
        <v>0.60377358490566035</v>
      </c>
      <c r="F79" s="37">
        <v>31</v>
      </c>
      <c r="G79" s="39">
        <v>8109.4589999999998</v>
      </c>
      <c r="H79" s="40">
        <v>4099665.49</v>
      </c>
      <c r="I79" s="6">
        <f t="shared" si="7"/>
        <v>505.54118221696422</v>
      </c>
    </row>
    <row r="80" spans="1:9" x14ac:dyDescent="0.2">
      <c r="A80" s="1">
        <v>40210</v>
      </c>
      <c r="B80" s="38">
        <v>20</v>
      </c>
      <c r="C80" s="39">
        <v>6217.2610000000004</v>
      </c>
      <c r="D80" s="11">
        <v>13</v>
      </c>
      <c r="E80" s="25">
        <f t="shared" si="6"/>
        <v>0.65</v>
      </c>
      <c r="F80" s="37">
        <v>13</v>
      </c>
      <c r="G80" s="39">
        <v>1704.241</v>
      </c>
      <c r="H80" s="40">
        <v>6303884.9800000004</v>
      </c>
      <c r="I80" s="6">
        <f t="shared" si="7"/>
        <v>3698.9398682463338</v>
      </c>
    </row>
    <row r="81" spans="1:9" x14ac:dyDescent="0.2">
      <c r="A81" s="1">
        <v>40238</v>
      </c>
      <c r="B81" s="38">
        <v>23</v>
      </c>
      <c r="C81" s="39">
        <v>18752.018</v>
      </c>
      <c r="D81" s="11">
        <v>15</v>
      </c>
      <c r="E81" s="25">
        <f t="shared" si="6"/>
        <v>0.65217391304347827</v>
      </c>
      <c r="F81" s="37">
        <v>16</v>
      </c>
      <c r="G81" s="39">
        <v>2570.538</v>
      </c>
      <c r="H81" s="40">
        <v>4826740.5599999996</v>
      </c>
      <c r="I81" s="6">
        <f t="shared" ref="I81:I145" si="8">H81/G81</f>
        <v>1877.716089005492</v>
      </c>
    </row>
    <row r="82" spans="1:9" x14ac:dyDescent="0.2">
      <c r="A82" s="1">
        <v>40269</v>
      </c>
      <c r="B82" s="38">
        <v>63</v>
      </c>
      <c r="C82" s="39">
        <v>19388.407999999999</v>
      </c>
      <c r="D82" s="11">
        <v>51</v>
      </c>
      <c r="E82" s="25">
        <f t="shared" si="6"/>
        <v>0.80952380952380953</v>
      </c>
      <c r="F82" s="37">
        <v>48</v>
      </c>
      <c r="G82" s="39">
        <v>2614.4209999999998</v>
      </c>
      <c r="H82" s="40">
        <v>3471860.47</v>
      </c>
      <c r="I82" s="6">
        <f t="shared" si="8"/>
        <v>1327.9653391707</v>
      </c>
    </row>
    <row r="83" spans="1:9" x14ac:dyDescent="0.2">
      <c r="A83" s="1">
        <v>40299</v>
      </c>
      <c r="B83" s="38">
        <v>63</v>
      </c>
      <c r="C83" s="39">
        <v>61447.218000000001</v>
      </c>
      <c r="D83" s="11">
        <v>16</v>
      </c>
      <c r="E83" s="25">
        <f t="shared" si="6"/>
        <v>0.25396825396825395</v>
      </c>
      <c r="F83" s="37">
        <v>17</v>
      </c>
      <c r="G83" s="39">
        <v>4380.8739999999998</v>
      </c>
      <c r="H83" s="40">
        <v>1820157.4</v>
      </c>
      <c r="I83" s="6">
        <f t="shared" si="8"/>
        <v>415.47814431549506</v>
      </c>
    </row>
    <row r="84" spans="1:9" x14ac:dyDescent="0.2">
      <c r="A84" s="1">
        <v>40330</v>
      </c>
      <c r="B84" s="38">
        <v>48</v>
      </c>
      <c r="C84" s="39">
        <v>39124.129999999997</v>
      </c>
      <c r="D84" s="11">
        <v>19</v>
      </c>
      <c r="E84" s="25">
        <f t="shared" si="6"/>
        <v>0.39583333333333331</v>
      </c>
      <c r="F84" s="37">
        <v>20</v>
      </c>
      <c r="G84" s="39">
        <v>2353.46</v>
      </c>
      <c r="H84" s="40">
        <v>6072056.3899999997</v>
      </c>
      <c r="I84" s="6">
        <f t="shared" si="8"/>
        <v>2580.055063608474</v>
      </c>
    </row>
    <row r="85" spans="1:9" x14ac:dyDescent="0.2">
      <c r="A85" s="1">
        <v>40360</v>
      </c>
      <c r="B85" s="38">
        <v>29</v>
      </c>
      <c r="C85" s="39">
        <v>2924.1289999999999</v>
      </c>
      <c r="D85" s="11">
        <v>25</v>
      </c>
      <c r="E85" s="25">
        <f t="shared" si="6"/>
        <v>0.86206896551724133</v>
      </c>
      <c r="F85" s="37">
        <v>25</v>
      </c>
      <c r="G85" s="39">
        <v>1380.71</v>
      </c>
      <c r="H85" s="40">
        <v>4596455.32</v>
      </c>
      <c r="I85" s="6">
        <f t="shared" si="8"/>
        <v>3329.051951532183</v>
      </c>
    </row>
    <row r="86" spans="1:9" x14ac:dyDescent="0.2">
      <c r="A86" s="1">
        <v>40391</v>
      </c>
      <c r="B86" s="38">
        <v>39</v>
      </c>
      <c r="C86" s="39">
        <v>25806.82</v>
      </c>
      <c r="D86" s="11">
        <v>25</v>
      </c>
      <c r="E86" s="25">
        <f t="shared" si="6"/>
        <v>0.64102564102564108</v>
      </c>
      <c r="F86" s="37">
        <v>26</v>
      </c>
      <c r="G86" s="39">
        <v>6898.42</v>
      </c>
      <c r="H86" s="40">
        <v>3716759.96</v>
      </c>
      <c r="I86" s="6">
        <f t="shared" si="8"/>
        <v>538.78423755004769</v>
      </c>
    </row>
    <row r="87" spans="1:9" x14ac:dyDescent="0.2">
      <c r="A87" s="1">
        <v>40422</v>
      </c>
      <c r="B87" s="38">
        <v>43</v>
      </c>
      <c r="C87" s="39">
        <v>46609.856</v>
      </c>
      <c r="D87" s="11">
        <v>22</v>
      </c>
      <c r="E87" s="25">
        <f t="shared" si="6"/>
        <v>0.51162790697674421</v>
      </c>
      <c r="F87" s="37">
        <v>21</v>
      </c>
      <c r="G87" s="39">
        <v>977.875</v>
      </c>
      <c r="H87" s="40">
        <v>1121923.8600000001</v>
      </c>
      <c r="I87" s="6">
        <f t="shared" si="8"/>
        <v>1147.3080506199669</v>
      </c>
    </row>
    <row r="88" spans="1:9" x14ac:dyDescent="0.2">
      <c r="A88" s="1">
        <v>40452</v>
      </c>
      <c r="B88" s="38">
        <v>46</v>
      </c>
      <c r="C88" s="39">
        <v>26701.987000000001</v>
      </c>
      <c r="D88" s="11">
        <v>28</v>
      </c>
      <c r="E88" s="25">
        <f t="shared" si="6"/>
        <v>0.60869565217391308</v>
      </c>
      <c r="F88" s="37">
        <v>29</v>
      </c>
      <c r="G88" s="39">
        <v>3103.9470000000001</v>
      </c>
      <c r="H88" s="40">
        <v>2705881.52</v>
      </c>
      <c r="I88" s="6">
        <f t="shared" si="8"/>
        <v>871.75506540543381</v>
      </c>
    </row>
    <row r="89" spans="1:9" x14ac:dyDescent="0.2">
      <c r="A89" s="1">
        <v>40483</v>
      </c>
      <c r="B89" s="38">
        <v>39</v>
      </c>
      <c r="C89" s="39">
        <v>32525.955000000002</v>
      </c>
      <c r="D89" s="11">
        <v>20</v>
      </c>
      <c r="E89" s="25">
        <f t="shared" si="6"/>
        <v>0.51282051282051277</v>
      </c>
      <c r="F89" s="37">
        <v>19</v>
      </c>
      <c r="G89" s="39">
        <v>2485.56</v>
      </c>
      <c r="H89" s="40">
        <v>6592803.5700000003</v>
      </c>
      <c r="I89" s="6">
        <f t="shared" si="8"/>
        <v>2652.4419326027132</v>
      </c>
    </row>
    <row r="90" spans="1:9" x14ac:dyDescent="0.2">
      <c r="A90" s="1">
        <v>40513</v>
      </c>
      <c r="B90" s="38">
        <v>51</v>
      </c>
      <c r="C90" s="39">
        <v>14392.032999999999</v>
      </c>
      <c r="D90" s="11">
        <v>23</v>
      </c>
      <c r="E90" s="25">
        <f t="shared" si="6"/>
        <v>0.45098039215686275</v>
      </c>
      <c r="F90" s="37">
        <v>23</v>
      </c>
      <c r="G90" s="39">
        <v>5399.4840000000004</v>
      </c>
      <c r="H90" s="40">
        <v>2864918.74</v>
      </c>
      <c r="I90" s="6">
        <f t="shared" si="8"/>
        <v>530.59120834509372</v>
      </c>
    </row>
    <row r="91" spans="1:9" x14ac:dyDescent="0.2">
      <c r="A91" s="1">
        <v>40544</v>
      </c>
      <c r="B91" s="38">
        <v>58</v>
      </c>
      <c r="C91" s="39">
        <v>79128.831999999995</v>
      </c>
      <c r="D91" s="11">
        <v>20</v>
      </c>
      <c r="E91" s="25">
        <f t="shared" si="6"/>
        <v>0.34482758620689657</v>
      </c>
      <c r="F91" s="37">
        <v>23</v>
      </c>
      <c r="G91" s="39">
        <v>5334.78</v>
      </c>
      <c r="H91" s="40">
        <v>2216371.6800000002</v>
      </c>
      <c r="I91" s="6">
        <f t="shared" si="8"/>
        <v>415.45699728948529</v>
      </c>
    </row>
    <row r="92" spans="1:9" x14ac:dyDescent="0.2">
      <c r="A92" s="1">
        <v>40575</v>
      </c>
      <c r="B92" s="38">
        <v>17</v>
      </c>
      <c r="C92" s="39">
        <v>7385.0280000000002</v>
      </c>
      <c r="D92" s="11">
        <v>10</v>
      </c>
      <c r="E92" s="25">
        <f t="shared" si="6"/>
        <v>0.58823529411764708</v>
      </c>
      <c r="F92" s="37">
        <v>11</v>
      </c>
      <c r="G92" s="39">
        <v>844</v>
      </c>
      <c r="H92" s="40">
        <v>604518.9</v>
      </c>
      <c r="I92" s="6">
        <f t="shared" si="8"/>
        <v>716.25462085308061</v>
      </c>
    </row>
    <row r="93" spans="1:9" x14ac:dyDescent="0.2">
      <c r="A93" s="1">
        <v>40603</v>
      </c>
      <c r="B93" s="38">
        <v>159</v>
      </c>
      <c r="C93" s="39">
        <v>232779.07500000001</v>
      </c>
      <c r="D93" s="11">
        <v>35</v>
      </c>
      <c r="E93" s="25">
        <f t="shared" si="6"/>
        <v>0.22012578616352202</v>
      </c>
      <c r="F93" s="37">
        <v>32</v>
      </c>
      <c r="G93" s="39">
        <v>15882.486999999999</v>
      </c>
      <c r="H93" s="40">
        <v>11572567.17</v>
      </c>
      <c r="I93" s="6">
        <f t="shared" si="8"/>
        <v>728.63696787537117</v>
      </c>
    </row>
    <row r="94" spans="1:9" x14ac:dyDescent="0.2">
      <c r="A94" s="1">
        <v>40634</v>
      </c>
      <c r="B94" s="38">
        <v>42</v>
      </c>
      <c r="C94" s="39">
        <v>20698.055</v>
      </c>
      <c r="D94" s="11">
        <v>20</v>
      </c>
      <c r="E94" s="25">
        <f t="shared" si="6"/>
        <v>0.47619047619047616</v>
      </c>
      <c r="F94" s="37">
        <v>21</v>
      </c>
      <c r="G94" s="39">
        <v>4149.7</v>
      </c>
      <c r="H94" s="40">
        <v>2332301.7000000002</v>
      </c>
      <c r="I94" s="6">
        <f t="shared" si="8"/>
        <v>562.04103911126117</v>
      </c>
    </row>
    <row r="95" spans="1:9" x14ac:dyDescent="0.2">
      <c r="A95" s="1">
        <v>40664</v>
      </c>
      <c r="B95" s="38">
        <v>25</v>
      </c>
      <c r="C95" s="39">
        <v>16015.022000000001</v>
      </c>
      <c r="D95" s="11">
        <v>17</v>
      </c>
      <c r="E95" s="25">
        <f t="shared" si="6"/>
        <v>0.68</v>
      </c>
      <c r="F95" s="37">
        <v>17</v>
      </c>
      <c r="G95" s="39">
        <v>9996.8700000000008</v>
      </c>
      <c r="H95" s="40">
        <v>2774369.98</v>
      </c>
      <c r="I95" s="6">
        <f t="shared" si="8"/>
        <v>277.5238629691093</v>
      </c>
    </row>
    <row r="96" spans="1:9" x14ac:dyDescent="0.2">
      <c r="A96" s="1">
        <v>40695</v>
      </c>
      <c r="B96" s="38">
        <v>49</v>
      </c>
      <c r="C96" s="39">
        <v>40887.476999999999</v>
      </c>
      <c r="D96" s="11">
        <v>22</v>
      </c>
      <c r="E96" s="25">
        <f t="shared" si="6"/>
        <v>0.44897959183673469</v>
      </c>
      <c r="F96" s="37">
        <v>27</v>
      </c>
      <c r="G96" s="39">
        <v>3392.7849999999999</v>
      </c>
      <c r="H96" s="40">
        <v>2446928.15</v>
      </c>
      <c r="I96" s="6">
        <f t="shared" si="8"/>
        <v>721.21521110238348</v>
      </c>
    </row>
    <row r="97" spans="1:9" x14ac:dyDescent="0.2">
      <c r="A97" s="1">
        <v>40725</v>
      </c>
      <c r="B97" s="38">
        <v>79</v>
      </c>
      <c r="C97" s="39">
        <v>37441.099000000002</v>
      </c>
      <c r="D97" s="11">
        <v>50</v>
      </c>
      <c r="E97" s="25">
        <f t="shared" si="6"/>
        <v>0.63291139240506333</v>
      </c>
      <c r="F97" s="37">
        <v>55</v>
      </c>
      <c r="G97" s="39">
        <v>6124.4170000000004</v>
      </c>
      <c r="H97" s="40">
        <v>4237220.83</v>
      </c>
      <c r="I97" s="6">
        <f t="shared" si="8"/>
        <v>691.85700941003847</v>
      </c>
    </row>
    <row r="98" spans="1:9" x14ac:dyDescent="0.2">
      <c r="A98" s="1">
        <v>40756</v>
      </c>
      <c r="B98" s="38">
        <v>39</v>
      </c>
      <c r="C98" s="39">
        <v>44249.773000000001</v>
      </c>
      <c r="D98" s="11">
        <v>18</v>
      </c>
      <c r="E98" s="25">
        <f t="shared" si="6"/>
        <v>0.46153846153846156</v>
      </c>
      <c r="F98" s="37">
        <v>18</v>
      </c>
      <c r="G98" s="39">
        <v>1759.7619999999999</v>
      </c>
      <c r="H98" s="40">
        <v>667147.06999999995</v>
      </c>
      <c r="I98" s="6">
        <f t="shared" si="8"/>
        <v>379.11210152281956</v>
      </c>
    </row>
    <row r="99" spans="1:9" x14ac:dyDescent="0.2">
      <c r="A99" s="1">
        <v>40787</v>
      </c>
      <c r="B99" s="38">
        <v>53</v>
      </c>
      <c r="C99" s="39">
        <v>28555.63</v>
      </c>
      <c r="D99" s="11">
        <v>38</v>
      </c>
      <c r="E99" s="25">
        <f t="shared" si="6"/>
        <v>0.71698113207547165</v>
      </c>
      <c r="F99" s="37">
        <v>38</v>
      </c>
      <c r="G99" s="39">
        <v>11410.09</v>
      </c>
      <c r="H99" s="40">
        <v>2978732.25</v>
      </c>
      <c r="I99" s="6">
        <f t="shared" si="8"/>
        <v>261.06124053359787</v>
      </c>
    </row>
    <row r="100" spans="1:9" x14ac:dyDescent="0.2">
      <c r="A100" s="1">
        <v>40817</v>
      </c>
      <c r="B100" s="38">
        <v>39</v>
      </c>
      <c r="C100" s="39">
        <v>49521.345999999998</v>
      </c>
      <c r="D100" s="11">
        <v>16</v>
      </c>
      <c r="E100" s="25">
        <f t="shared" si="6"/>
        <v>0.41025641025641024</v>
      </c>
      <c r="F100" s="37">
        <v>17</v>
      </c>
      <c r="G100" s="39">
        <v>7561.4059999999999</v>
      </c>
      <c r="H100" s="40">
        <v>2715376.54</v>
      </c>
      <c r="I100" s="6">
        <f t="shared" si="8"/>
        <v>359.11000414473182</v>
      </c>
    </row>
    <row r="101" spans="1:9" x14ac:dyDescent="0.2">
      <c r="A101" s="1">
        <v>40848</v>
      </c>
      <c r="B101" s="38">
        <v>35</v>
      </c>
      <c r="C101" s="39">
        <v>37977.321000000004</v>
      </c>
      <c r="D101" s="11">
        <v>13</v>
      </c>
      <c r="E101" s="25">
        <f t="shared" si="6"/>
        <v>0.37142857142857144</v>
      </c>
      <c r="F101" s="37">
        <v>15</v>
      </c>
      <c r="G101" s="39">
        <v>4355.9610000000002</v>
      </c>
      <c r="H101" s="40">
        <v>1391869.22</v>
      </c>
      <c r="I101" s="6">
        <f t="shared" si="8"/>
        <v>319.53206651758359</v>
      </c>
    </row>
    <row r="102" spans="1:9" x14ac:dyDescent="0.2">
      <c r="A102" s="1">
        <v>40878</v>
      </c>
      <c r="B102" s="38">
        <v>57</v>
      </c>
      <c r="C102" s="39">
        <v>45145.595000000001</v>
      </c>
      <c r="D102" s="11">
        <v>42</v>
      </c>
      <c r="E102" s="25">
        <f t="shared" si="6"/>
        <v>0.73684210526315785</v>
      </c>
      <c r="F102" s="37">
        <v>30</v>
      </c>
      <c r="G102" s="39">
        <v>15680.325000000001</v>
      </c>
      <c r="H102" s="40">
        <v>4625707.6900000004</v>
      </c>
      <c r="I102" s="6">
        <f t="shared" si="8"/>
        <v>295.00075349203541</v>
      </c>
    </row>
    <row r="103" spans="1:9" x14ac:dyDescent="0.2">
      <c r="A103" s="1">
        <v>40909</v>
      </c>
      <c r="B103" s="38">
        <v>50</v>
      </c>
      <c r="C103" s="39">
        <v>44906.26</v>
      </c>
      <c r="D103" s="11">
        <v>23</v>
      </c>
      <c r="E103" s="25">
        <f t="shared" si="6"/>
        <v>0.46</v>
      </c>
      <c r="F103" s="37">
        <v>24</v>
      </c>
      <c r="G103" s="39">
        <v>5717.66</v>
      </c>
      <c r="H103" s="40">
        <v>2034845.28</v>
      </c>
      <c r="I103" s="6">
        <f t="shared" si="8"/>
        <v>355.88777227047427</v>
      </c>
    </row>
    <row r="104" spans="1:9" x14ac:dyDescent="0.2">
      <c r="A104" s="1">
        <v>40940</v>
      </c>
      <c r="B104" s="38">
        <v>43</v>
      </c>
      <c r="C104" s="39">
        <v>69704.740000000005</v>
      </c>
      <c r="D104" s="11">
        <v>25</v>
      </c>
      <c r="E104" s="25">
        <f t="shared" si="6"/>
        <v>0.58139534883720934</v>
      </c>
      <c r="F104" s="37">
        <v>36</v>
      </c>
      <c r="G104" s="39">
        <v>7371.52</v>
      </c>
      <c r="H104" s="40">
        <v>3360494.79</v>
      </c>
      <c r="I104" s="6">
        <f t="shared" si="8"/>
        <v>455.87542189399198</v>
      </c>
    </row>
    <row r="105" spans="1:9" x14ac:dyDescent="0.2">
      <c r="A105" s="1">
        <v>40969</v>
      </c>
      <c r="B105" s="38">
        <v>54</v>
      </c>
      <c r="C105" s="39">
        <v>35786.19</v>
      </c>
      <c r="D105" s="11">
        <v>24</v>
      </c>
      <c r="E105" s="25">
        <f t="shared" si="6"/>
        <v>0.44444444444444442</v>
      </c>
      <c r="F105" s="37">
        <v>27</v>
      </c>
      <c r="G105" s="39">
        <v>3501.42</v>
      </c>
      <c r="H105" s="40">
        <v>1015037.74</v>
      </c>
      <c r="I105" s="6">
        <f t="shared" si="8"/>
        <v>289.89316905712536</v>
      </c>
    </row>
    <row r="106" spans="1:9" x14ac:dyDescent="0.2">
      <c r="A106" s="1">
        <v>41000</v>
      </c>
      <c r="B106" s="38">
        <v>17</v>
      </c>
      <c r="C106" s="39">
        <v>10428.31</v>
      </c>
      <c r="D106" s="11">
        <v>11</v>
      </c>
      <c r="E106" s="25">
        <f t="shared" si="6"/>
        <v>0.6470588235294118</v>
      </c>
      <c r="F106" s="37">
        <v>12</v>
      </c>
      <c r="G106" s="39">
        <v>2526.7800000000002</v>
      </c>
      <c r="H106" s="40">
        <v>834086.54</v>
      </c>
      <c r="I106" s="6">
        <f t="shared" si="8"/>
        <v>330.09859979895361</v>
      </c>
    </row>
    <row r="107" spans="1:9" x14ac:dyDescent="0.2">
      <c r="A107" s="1">
        <v>41030</v>
      </c>
      <c r="B107" s="38">
        <v>116</v>
      </c>
      <c r="C107" s="39">
        <v>138966.11900000001</v>
      </c>
      <c r="D107" s="11">
        <v>41</v>
      </c>
      <c r="E107" s="25">
        <f t="shared" si="6"/>
        <v>0.35344827586206895</v>
      </c>
      <c r="F107" s="37">
        <v>43</v>
      </c>
      <c r="G107" s="39">
        <v>14627</v>
      </c>
      <c r="H107" s="40">
        <v>7401140.7599999998</v>
      </c>
      <c r="I107" s="6">
        <f t="shared" si="8"/>
        <v>505.99171121897859</v>
      </c>
    </row>
    <row r="108" spans="1:9" x14ac:dyDescent="0.2">
      <c r="A108" s="1">
        <v>41061</v>
      </c>
      <c r="B108" s="38">
        <v>44</v>
      </c>
      <c r="C108" s="39">
        <v>55484.898000000001</v>
      </c>
      <c r="D108" s="11">
        <v>15</v>
      </c>
      <c r="E108" s="25">
        <f t="shared" si="6"/>
        <v>0.34090909090909088</v>
      </c>
      <c r="F108" s="37">
        <v>16</v>
      </c>
      <c r="G108" s="39">
        <v>6193.6109999999999</v>
      </c>
      <c r="H108" s="40">
        <v>2940680.39</v>
      </c>
      <c r="I108" s="6">
        <f t="shared" si="8"/>
        <v>474.7925547794332</v>
      </c>
    </row>
    <row r="109" spans="1:9" x14ac:dyDescent="0.2">
      <c r="A109" s="1">
        <v>41091</v>
      </c>
      <c r="B109" s="38">
        <v>28</v>
      </c>
      <c r="C109" s="39">
        <v>16136.727000000001</v>
      </c>
      <c r="D109" s="11">
        <v>11</v>
      </c>
      <c r="E109" s="25">
        <f t="shared" si="6"/>
        <v>0.39285714285714285</v>
      </c>
      <c r="F109" s="37">
        <v>12</v>
      </c>
      <c r="G109" s="39">
        <v>1534.9069999999999</v>
      </c>
      <c r="H109" s="40">
        <v>498136.34</v>
      </c>
      <c r="I109" s="6">
        <f t="shared" si="8"/>
        <v>324.53845086379829</v>
      </c>
    </row>
    <row r="110" spans="1:9" x14ac:dyDescent="0.2">
      <c r="A110" s="1">
        <v>41122</v>
      </c>
      <c r="B110" s="38">
        <v>114</v>
      </c>
      <c r="C110" s="39">
        <v>146458.31700000001</v>
      </c>
      <c r="D110" s="11">
        <v>50</v>
      </c>
      <c r="E110" s="25">
        <f t="shared" si="6"/>
        <v>0.43859649122807015</v>
      </c>
      <c r="F110" s="37">
        <v>51</v>
      </c>
      <c r="G110" s="39">
        <v>11558.656999999999</v>
      </c>
      <c r="H110" s="40">
        <v>4907849.4400000004</v>
      </c>
      <c r="I110" s="6">
        <f t="shared" si="8"/>
        <v>424.60377879540857</v>
      </c>
    </row>
    <row r="111" spans="1:9" x14ac:dyDescent="0.2">
      <c r="A111" s="1">
        <v>41153</v>
      </c>
      <c r="B111" s="38">
        <v>10</v>
      </c>
      <c r="C111" s="39">
        <v>11821.826999999999</v>
      </c>
      <c r="D111" s="11">
        <v>7</v>
      </c>
      <c r="E111" s="25">
        <f t="shared" si="6"/>
        <v>0.7</v>
      </c>
      <c r="F111" s="37">
        <v>4</v>
      </c>
      <c r="G111" s="39">
        <v>656.14700000000005</v>
      </c>
      <c r="H111" s="40">
        <v>337567</v>
      </c>
      <c r="I111" s="6">
        <f t="shared" si="8"/>
        <v>514.46855658869117</v>
      </c>
    </row>
    <row r="112" spans="1:9" x14ac:dyDescent="0.2">
      <c r="A112" s="1">
        <v>41183</v>
      </c>
      <c r="B112" s="38">
        <v>50</v>
      </c>
      <c r="C112" s="39">
        <v>81192.34</v>
      </c>
      <c r="D112" s="11">
        <v>13</v>
      </c>
      <c r="E112" s="25">
        <f t="shared" si="6"/>
        <v>0.26</v>
      </c>
      <c r="F112" s="37">
        <v>12</v>
      </c>
      <c r="G112" s="39">
        <v>2989.47</v>
      </c>
      <c r="H112" s="40">
        <v>1360942.6</v>
      </c>
      <c r="I112" s="6">
        <f t="shared" si="8"/>
        <v>455.24544484473842</v>
      </c>
    </row>
    <row r="113" spans="1:9" x14ac:dyDescent="0.2">
      <c r="A113" s="1">
        <v>41214</v>
      </c>
      <c r="B113" s="38">
        <v>25</v>
      </c>
      <c r="C113" s="39">
        <v>32126.97</v>
      </c>
      <c r="D113" s="11">
        <v>12</v>
      </c>
      <c r="E113" s="25">
        <f t="shared" si="6"/>
        <v>0.48</v>
      </c>
      <c r="F113" s="37">
        <v>20</v>
      </c>
      <c r="G113" s="39">
        <v>2809.62</v>
      </c>
      <c r="H113" s="40">
        <v>1821788.69</v>
      </c>
      <c r="I113" s="6">
        <f t="shared" si="8"/>
        <v>648.41106270598868</v>
      </c>
    </row>
    <row r="114" spans="1:9" x14ac:dyDescent="0.2">
      <c r="A114" s="1">
        <v>41244</v>
      </c>
      <c r="B114" s="38">
        <v>38</v>
      </c>
      <c r="C114" s="39">
        <v>55077.31</v>
      </c>
      <c r="D114" s="11">
        <v>16</v>
      </c>
      <c r="E114" s="25">
        <f t="shared" si="6"/>
        <v>0.42105263157894735</v>
      </c>
      <c r="F114" s="37">
        <v>19</v>
      </c>
      <c r="G114" s="39">
        <v>4067.15</v>
      </c>
      <c r="H114" s="40">
        <v>1963075.5</v>
      </c>
      <c r="I114" s="6">
        <f t="shared" si="8"/>
        <v>482.66611755160244</v>
      </c>
    </row>
    <row r="115" spans="1:9" x14ac:dyDescent="0.2">
      <c r="A115" s="1">
        <v>41275</v>
      </c>
      <c r="B115" s="38">
        <v>24</v>
      </c>
      <c r="C115" s="39">
        <v>35633.040000000001</v>
      </c>
      <c r="D115" s="11">
        <v>9</v>
      </c>
      <c r="E115" s="25">
        <f t="shared" si="6"/>
        <v>0.375</v>
      </c>
      <c r="F115" s="37">
        <v>12</v>
      </c>
      <c r="G115" s="39">
        <v>1754.12</v>
      </c>
      <c r="H115" s="40">
        <v>1170803.83</v>
      </c>
      <c r="I115" s="6">
        <f t="shared" si="8"/>
        <v>667.45936994048304</v>
      </c>
    </row>
    <row r="116" spans="1:9" x14ac:dyDescent="0.2">
      <c r="A116" s="1">
        <v>41306</v>
      </c>
      <c r="B116" s="38">
        <v>66</v>
      </c>
      <c r="C116" s="39">
        <v>115974.518</v>
      </c>
      <c r="D116" s="11">
        <v>17</v>
      </c>
      <c r="E116" s="25">
        <f t="shared" si="6"/>
        <v>0.25757575757575757</v>
      </c>
      <c r="F116" s="37">
        <v>18</v>
      </c>
      <c r="G116" s="39">
        <v>2316.1080000000002</v>
      </c>
      <c r="H116" s="40">
        <v>756594.75</v>
      </c>
      <c r="I116" s="6">
        <f t="shared" si="8"/>
        <v>326.66643783450507</v>
      </c>
    </row>
    <row r="117" spans="1:9" x14ac:dyDescent="0.2">
      <c r="A117" s="1">
        <v>41334</v>
      </c>
      <c r="B117" s="38">
        <v>18</v>
      </c>
      <c r="C117" s="39">
        <v>8786.11</v>
      </c>
      <c r="D117" s="11">
        <v>11</v>
      </c>
      <c r="E117" s="25">
        <f t="shared" si="6"/>
        <v>0.61111111111111116</v>
      </c>
      <c r="F117" s="37">
        <v>11</v>
      </c>
      <c r="G117" s="39">
        <v>785.6</v>
      </c>
      <c r="H117" s="40">
        <v>279549.61</v>
      </c>
      <c r="I117" s="6">
        <f t="shared" si="8"/>
        <v>355.84217158859468</v>
      </c>
    </row>
    <row r="118" spans="1:9" x14ac:dyDescent="0.2">
      <c r="A118" s="1">
        <v>41365</v>
      </c>
      <c r="B118" s="38">
        <v>66</v>
      </c>
      <c r="C118" s="39">
        <v>90819.994999999995</v>
      </c>
      <c r="D118" s="11">
        <v>23</v>
      </c>
      <c r="E118" s="25">
        <f t="shared" si="6"/>
        <v>0.34848484848484851</v>
      </c>
      <c r="F118" s="37">
        <v>22</v>
      </c>
      <c r="G118" s="39">
        <v>4476.53</v>
      </c>
      <c r="H118" s="40">
        <v>2011205.43</v>
      </c>
      <c r="I118" s="6">
        <f t="shared" si="8"/>
        <v>449.27777318592751</v>
      </c>
    </row>
    <row r="119" spans="1:9" x14ac:dyDescent="0.2">
      <c r="A119" s="1">
        <v>41395</v>
      </c>
      <c r="B119" s="38">
        <v>35</v>
      </c>
      <c r="C119" s="39">
        <v>33304.413</v>
      </c>
      <c r="D119" s="11">
        <v>15</v>
      </c>
      <c r="E119" s="25">
        <f t="shared" si="6"/>
        <v>0.42857142857142855</v>
      </c>
      <c r="F119" s="37">
        <v>15</v>
      </c>
      <c r="G119" s="39">
        <v>1246.7929999999999</v>
      </c>
      <c r="H119" s="40">
        <v>592552.06999999995</v>
      </c>
      <c r="I119" s="6">
        <f t="shared" si="8"/>
        <v>475.26098558461587</v>
      </c>
    </row>
    <row r="120" spans="1:9" x14ac:dyDescent="0.2">
      <c r="A120" s="1">
        <v>41426</v>
      </c>
      <c r="B120" s="38">
        <v>79</v>
      </c>
      <c r="C120" s="39">
        <v>53637.750999999997</v>
      </c>
      <c r="D120" s="11">
        <v>31</v>
      </c>
      <c r="E120" s="25">
        <f t="shared" si="6"/>
        <v>0.39240506329113922</v>
      </c>
      <c r="F120" s="37">
        <v>32</v>
      </c>
      <c r="G120" s="39">
        <v>4350.0010000000002</v>
      </c>
      <c r="H120" s="40">
        <v>2626342.27</v>
      </c>
      <c r="I120" s="6">
        <f t="shared" si="8"/>
        <v>603.75670488351614</v>
      </c>
    </row>
    <row r="121" spans="1:9" x14ac:dyDescent="0.2">
      <c r="A121" s="1">
        <v>41456</v>
      </c>
      <c r="B121" s="38">
        <v>82</v>
      </c>
      <c r="C121" s="39">
        <v>133854.75399999999</v>
      </c>
      <c r="D121" s="11">
        <v>15</v>
      </c>
      <c r="E121" s="25">
        <f t="shared" si="6"/>
        <v>0.18292682926829268</v>
      </c>
      <c r="F121" s="37">
        <v>14</v>
      </c>
      <c r="G121" s="39">
        <v>1785.3989999999999</v>
      </c>
      <c r="H121" s="40">
        <v>700580.55</v>
      </c>
      <c r="I121" s="6">
        <f t="shared" si="8"/>
        <v>392.39438915334898</v>
      </c>
    </row>
    <row r="122" spans="1:9" x14ac:dyDescent="0.2">
      <c r="A122" s="1">
        <v>41487</v>
      </c>
      <c r="B122" s="38">
        <v>58</v>
      </c>
      <c r="C122" s="39">
        <v>53844.112000000001</v>
      </c>
      <c r="D122" s="11">
        <v>18</v>
      </c>
      <c r="E122" s="25">
        <f t="shared" si="6"/>
        <v>0.31034482758620691</v>
      </c>
      <c r="F122" s="37">
        <v>19</v>
      </c>
      <c r="G122" s="39">
        <v>2484.8319999999999</v>
      </c>
      <c r="H122" s="40">
        <v>1124182.04</v>
      </c>
      <c r="I122" s="6">
        <f t="shared" si="8"/>
        <v>452.41772482002813</v>
      </c>
    </row>
    <row r="123" spans="1:9" x14ac:dyDescent="0.2">
      <c r="A123" s="1">
        <v>41518</v>
      </c>
      <c r="B123" s="38">
        <v>51</v>
      </c>
      <c r="C123" s="39">
        <v>64044.93</v>
      </c>
      <c r="D123" s="11">
        <v>28</v>
      </c>
      <c r="E123" s="25">
        <f t="shared" si="6"/>
        <v>0.5490196078431373</v>
      </c>
      <c r="F123" s="37">
        <v>28</v>
      </c>
      <c r="G123" s="39">
        <v>6825.8</v>
      </c>
      <c r="H123" s="40">
        <v>2715392.5</v>
      </c>
      <c r="I123" s="6">
        <f t="shared" si="8"/>
        <v>397.81307685546017</v>
      </c>
    </row>
    <row r="124" spans="1:9" x14ac:dyDescent="0.2">
      <c r="A124" s="1">
        <v>41548</v>
      </c>
      <c r="B124" s="38">
        <v>45</v>
      </c>
      <c r="C124" s="39">
        <v>61725.13</v>
      </c>
      <c r="D124" s="11">
        <v>21</v>
      </c>
      <c r="E124" s="25">
        <f t="shared" si="6"/>
        <v>0.46666666666666667</v>
      </c>
      <c r="F124" s="37">
        <v>24</v>
      </c>
      <c r="G124" s="39">
        <v>15360.535</v>
      </c>
      <c r="H124" s="40">
        <v>4021116.7</v>
      </c>
      <c r="I124" s="6">
        <f t="shared" si="8"/>
        <v>261.78233375334912</v>
      </c>
    </row>
    <row r="125" spans="1:9" x14ac:dyDescent="0.2">
      <c r="A125" s="1">
        <v>41579</v>
      </c>
      <c r="B125" s="38">
        <v>103</v>
      </c>
      <c r="C125" s="39">
        <v>132116.56899999999</v>
      </c>
      <c r="D125" s="11">
        <v>19</v>
      </c>
      <c r="E125" s="25">
        <f t="shared" si="6"/>
        <v>0.18446601941747573</v>
      </c>
      <c r="F125" s="37">
        <v>22</v>
      </c>
      <c r="G125" s="39">
        <v>6895.3890000000001</v>
      </c>
      <c r="H125" s="40">
        <v>2690297.58</v>
      </c>
      <c r="I125" s="6">
        <f t="shared" si="8"/>
        <v>390.15892794445682</v>
      </c>
    </row>
    <row r="126" spans="1:9" x14ac:dyDescent="0.2">
      <c r="A126" s="1">
        <v>41609</v>
      </c>
      <c r="B126" s="38">
        <v>49</v>
      </c>
      <c r="C126" s="39">
        <v>15434.72</v>
      </c>
      <c r="D126" s="11">
        <v>26</v>
      </c>
      <c r="E126" s="25">
        <f t="shared" si="6"/>
        <v>0.53061224489795922</v>
      </c>
      <c r="F126" s="37">
        <v>26</v>
      </c>
      <c r="G126" s="39">
        <v>2624.17</v>
      </c>
      <c r="H126" s="40">
        <v>770570.92</v>
      </c>
      <c r="I126" s="6">
        <f t="shared" si="8"/>
        <v>293.64367399977897</v>
      </c>
    </row>
    <row r="127" spans="1:9" x14ac:dyDescent="0.2">
      <c r="A127" s="1">
        <v>41640</v>
      </c>
      <c r="B127" s="38">
        <v>58</v>
      </c>
      <c r="C127" s="39">
        <v>76542.25</v>
      </c>
      <c r="D127" s="11">
        <v>20</v>
      </c>
      <c r="E127" s="25">
        <f t="shared" si="6"/>
        <v>0.34482758620689657</v>
      </c>
      <c r="F127" s="37">
        <v>21</v>
      </c>
      <c r="G127" s="39">
        <v>2332.27</v>
      </c>
      <c r="H127" s="40">
        <v>816900.26</v>
      </c>
      <c r="I127" s="6">
        <f t="shared" si="8"/>
        <v>350.25972979114766</v>
      </c>
    </row>
    <row r="128" spans="1:9" x14ac:dyDescent="0.2">
      <c r="A128" s="1">
        <v>41671</v>
      </c>
      <c r="B128" s="38">
        <v>44</v>
      </c>
      <c r="C128" s="39">
        <v>63234.474999999999</v>
      </c>
      <c r="D128" s="11">
        <v>17</v>
      </c>
      <c r="E128" s="25">
        <f t="shared" si="6"/>
        <v>0.38636363636363635</v>
      </c>
      <c r="F128" s="37">
        <v>20</v>
      </c>
      <c r="G128" s="39">
        <v>3010.5450000000001</v>
      </c>
      <c r="H128" s="40">
        <v>1106094.3999999999</v>
      </c>
      <c r="I128" s="6">
        <f t="shared" si="8"/>
        <v>367.40669878709667</v>
      </c>
    </row>
    <row r="129" spans="1:9" x14ac:dyDescent="0.2">
      <c r="A129" s="1">
        <v>41699</v>
      </c>
      <c r="B129" s="38">
        <v>40</v>
      </c>
      <c r="C129" s="39">
        <v>57073.247000000003</v>
      </c>
      <c r="D129" s="11">
        <v>13</v>
      </c>
      <c r="E129" s="25">
        <f t="shared" si="6"/>
        <v>0.32500000000000001</v>
      </c>
      <c r="F129" s="37">
        <v>9</v>
      </c>
      <c r="G129" s="39">
        <v>2513.4169999999999</v>
      </c>
      <c r="H129" s="40">
        <v>769753.95</v>
      </c>
      <c r="I129" s="6">
        <f t="shared" si="8"/>
        <v>306.25795480813571</v>
      </c>
    </row>
    <row r="130" spans="1:9" x14ac:dyDescent="0.2">
      <c r="A130" s="1">
        <v>41730</v>
      </c>
      <c r="B130" s="38">
        <v>44</v>
      </c>
      <c r="C130" s="39">
        <v>29698.25</v>
      </c>
      <c r="D130" s="11">
        <v>33</v>
      </c>
      <c r="E130" s="25">
        <f t="shared" si="6"/>
        <v>0.75</v>
      </c>
      <c r="F130" s="37">
        <v>32</v>
      </c>
      <c r="G130" s="39">
        <v>3851.83</v>
      </c>
      <c r="H130" s="40">
        <v>1871963.56</v>
      </c>
      <c r="I130" s="6">
        <f t="shared" si="8"/>
        <v>485.9932966927409</v>
      </c>
    </row>
    <row r="131" spans="1:9" x14ac:dyDescent="0.2">
      <c r="A131" s="1">
        <v>41760</v>
      </c>
      <c r="B131" s="38">
        <v>51</v>
      </c>
      <c r="C131" s="39">
        <v>31101.126</v>
      </c>
      <c r="D131" s="11">
        <v>21</v>
      </c>
      <c r="E131" s="25">
        <f t="shared" si="6"/>
        <v>0.41176470588235292</v>
      </c>
      <c r="F131" s="37">
        <v>12</v>
      </c>
      <c r="G131" s="39">
        <v>1817.69</v>
      </c>
      <c r="H131" s="40">
        <v>580974.12</v>
      </c>
      <c r="I131" s="6">
        <f t="shared" si="8"/>
        <v>319.62222381154101</v>
      </c>
    </row>
    <row r="132" spans="1:9" x14ac:dyDescent="0.2">
      <c r="A132" s="1">
        <v>41791</v>
      </c>
      <c r="B132" s="38">
        <v>45</v>
      </c>
      <c r="C132" s="39">
        <v>51466.26</v>
      </c>
      <c r="D132" s="11">
        <v>10</v>
      </c>
      <c r="E132" s="25">
        <f t="shared" si="6"/>
        <v>0.22222222222222221</v>
      </c>
      <c r="F132" s="37">
        <v>10</v>
      </c>
      <c r="G132" s="39">
        <v>3479.1689999999999</v>
      </c>
      <c r="H132" s="40">
        <v>1138394.1000000001</v>
      </c>
      <c r="I132" s="6">
        <f t="shared" si="8"/>
        <v>327.20287516932927</v>
      </c>
    </row>
    <row r="133" spans="1:9" x14ac:dyDescent="0.2">
      <c r="A133" s="1">
        <v>41821</v>
      </c>
      <c r="B133" s="38">
        <v>39</v>
      </c>
      <c r="C133" s="39">
        <v>62867.24</v>
      </c>
      <c r="D133" s="11">
        <v>14</v>
      </c>
      <c r="E133" s="25">
        <f t="shared" si="6"/>
        <v>0.35897435897435898</v>
      </c>
      <c r="F133" s="37">
        <v>15</v>
      </c>
      <c r="G133" s="39">
        <v>7561.4</v>
      </c>
      <c r="H133" s="40">
        <v>1512670.89</v>
      </c>
      <c r="I133" s="6">
        <f t="shared" si="8"/>
        <v>200.05169545322295</v>
      </c>
    </row>
    <row r="134" spans="1:9" x14ac:dyDescent="0.2">
      <c r="A134" s="1">
        <v>41852</v>
      </c>
      <c r="B134" s="38">
        <v>35</v>
      </c>
      <c r="C134" s="39">
        <v>24438.69</v>
      </c>
      <c r="D134" s="11">
        <v>21</v>
      </c>
      <c r="E134" s="25">
        <f t="shared" si="6"/>
        <v>0.6</v>
      </c>
      <c r="F134" s="37">
        <v>27</v>
      </c>
      <c r="G134" s="39">
        <v>3036.2550000000001</v>
      </c>
      <c r="H134" s="40">
        <v>997895.9</v>
      </c>
      <c r="I134" s="6">
        <f t="shared" si="8"/>
        <v>328.66010924642364</v>
      </c>
    </row>
    <row r="135" spans="1:9" x14ac:dyDescent="0.2">
      <c r="A135" s="1">
        <v>41883</v>
      </c>
      <c r="B135" s="38">
        <v>29</v>
      </c>
      <c r="C135" s="39">
        <v>46708.56</v>
      </c>
      <c r="D135" s="11">
        <v>8</v>
      </c>
      <c r="E135" s="25">
        <f t="shared" si="6"/>
        <v>0.27586206896551724</v>
      </c>
      <c r="F135" s="37">
        <v>6</v>
      </c>
      <c r="G135" s="39">
        <v>1733.42</v>
      </c>
      <c r="H135" s="40">
        <v>663723.30000000005</v>
      </c>
      <c r="I135" s="6">
        <f t="shared" si="8"/>
        <v>382.89814355436073</v>
      </c>
    </row>
    <row r="136" spans="1:9" x14ac:dyDescent="0.2">
      <c r="A136" s="1">
        <v>41913</v>
      </c>
      <c r="B136" s="38">
        <v>13</v>
      </c>
      <c r="C136" s="39">
        <v>12488.72</v>
      </c>
      <c r="D136" s="11">
        <v>11</v>
      </c>
      <c r="E136" s="25">
        <f t="shared" si="6"/>
        <v>0.84615384615384615</v>
      </c>
      <c r="F136" s="37">
        <v>10</v>
      </c>
      <c r="G136" s="39">
        <v>2962.67</v>
      </c>
      <c r="H136" s="40">
        <v>1196508.22</v>
      </c>
      <c r="I136" s="6">
        <f t="shared" si="8"/>
        <v>403.86145605146709</v>
      </c>
    </row>
    <row r="137" spans="1:9" x14ac:dyDescent="0.2">
      <c r="A137" s="1">
        <v>41944</v>
      </c>
      <c r="B137" s="38">
        <v>7</v>
      </c>
      <c r="C137" s="39">
        <v>5624.23</v>
      </c>
      <c r="D137" s="11">
        <v>4</v>
      </c>
      <c r="E137" s="25">
        <f t="shared" si="6"/>
        <v>0.5714285714285714</v>
      </c>
      <c r="F137" s="37">
        <v>4</v>
      </c>
      <c r="G137" s="39">
        <v>392.23</v>
      </c>
      <c r="H137" s="40">
        <v>69330.149999999994</v>
      </c>
      <c r="I137" s="6">
        <f t="shared" si="8"/>
        <v>176.75891696198656</v>
      </c>
    </row>
    <row r="138" spans="1:9" x14ac:dyDescent="0.2">
      <c r="A138" s="1">
        <v>41974</v>
      </c>
      <c r="B138" s="38">
        <v>22</v>
      </c>
      <c r="C138" s="39">
        <v>12943.715</v>
      </c>
      <c r="D138" s="11">
        <v>10</v>
      </c>
      <c r="E138" s="25">
        <f t="shared" si="6"/>
        <v>0.45454545454545453</v>
      </c>
      <c r="F138" s="37">
        <v>10</v>
      </c>
      <c r="G138" s="39">
        <v>1169.7149999999999</v>
      </c>
      <c r="H138" s="40">
        <v>634492.9</v>
      </c>
      <c r="I138" s="6">
        <f t="shared" si="8"/>
        <v>542.43375523097518</v>
      </c>
    </row>
    <row r="139" spans="1:9" x14ac:dyDescent="0.2">
      <c r="A139" s="1">
        <v>42005</v>
      </c>
      <c r="B139" s="38">
        <v>94</v>
      </c>
      <c r="C139" s="39">
        <v>114412.42200000001</v>
      </c>
      <c r="D139" s="11">
        <v>28</v>
      </c>
      <c r="E139" s="25">
        <f t="shared" si="6"/>
        <v>0.2978723404255319</v>
      </c>
      <c r="F139" s="37">
        <v>36</v>
      </c>
      <c r="G139" s="39">
        <v>5451.0619999999999</v>
      </c>
      <c r="H139" s="40">
        <v>2700090.2</v>
      </c>
      <c r="I139" s="6">
        <f t="shared" si="8"/>
        <v>495.33287275030079</v>
      </c>
    </row>
    <row r="140" spans="1:9" x14ac:dyDescent="0.2">
      <c r="A140" s="1">
        <v>42036</v>
      </c>
      <c r="B140" s="38">
        <v>43</v>
      </c>
      <c r="C140" s="39">
        <v>52221.114999999998</v>
      </c>
      <c r="D140" s="11">
        <v>13</v>
      </c>
      <c r="E140" s="25">
        <f t="shared" si="6"/>
        <v>0.30232558139534882</v>
      </c>
      <c r="F140" s="37">
        <v>11</v>
      </c>
      <c r="G140" s="39">
        <v>1089.7149999999999</v>
      </c>
      <c r="H140" s="40">
        <v>307035.95600000001</v>
      </c>
      <c r="I140" s="6">
        <f t="shared" si="8"/>
        <v>281.75803398136213</v>
      </c>
    </row>
    <row r="141" spans="1:9" x14ac:dyDescent="0.2">
      <c r="A141" s="1">
        <v>42064</v>
      </c>
      <c r="B141" s="38">
        <v>23</v>
      </c>
      <c r="C141" s="39">
        <v>22463.84</v>
      </c>
      <c r="D141" s="11">
        <v>11</v>
      </c>
      <c r="E141" s="25">
        <f t="shared" si="6"/>
        <v>0.47826086956521741</v>
      </c>
      <c r="F141" s="37">
        <v>11</v>
      </c>
      <c r="G141" s="39">
        <v>1108.3</v>
      </c>
      <c r="H141" s="40">
        <v>2202616.44</v>
      </c>
      <c r="I141" s="6">
        <f t="shared" si="8"/>
        <v>1987.3828746729225</v>
      </c>
    </row>
    <row r="142" spans="1:9" x14ac:dyDescent="0.2">
      <c r="A142" s="1">
        <v>42095</v>
      </c>
      <c r="B142" s="38">
        <v>4</v>
      </c>
      <c r="C142" s="39">
        <v>2071.66</v>
      </c>
      <c r="D142" s="11">
        <v>3</v>
      </c>
      <c r="E142" s="25">
        <f t="shared" si="6"/>
        <v>0.75</v>
      </c>
      <c r="F142" s="37">
        <v>3</v>
      </c>
      <c r="G142" s="39">
        <v>102.64</v>
      </c>
      <c r="H142" s="40">
        <v>23810</v>
      </c>
      <c r="I142" s="6">
        <f t="shared" si="8"/>
        <v>231.97583787996882</v>
      </c>
    </row>
    <row r="143" spans="1:9" x14ac:dyDescent="0.2">
      <c r="A143" s="1">
        <v>42125</v>
      </c>
      <c r="B143" s="38">
        <v>2</v>
      </c>
      <c r="C143" s="39">
        <v>75.292000000000002</v>
      </c>
      <c r="D143" s="11">
        <v>2</v>
      </c>
      <c r="E143" s="25">
        <f t="shared" si="6"/>
        <v>1</v>
      </c>
      <c r="F143" s="37">
        <v>1</v>
      </c>
      <c r="G143" s="39">
        <v>36.07</v>
      </c>
      <c r="H143" s="40">
        <v>6312.25</v>
      </c>
      <c r="I143" s="6">
        <f t="shared" si="8"/>
        <v>175</v>
      </c>
    </row>
    <row r="144" spans="1:9" x14ac:dyDescent="0.2">
      <c r="A144" s="1">
        <v>42156</v>
      </c>
      <c r="B144" s="38">
        <v>35</v>
      </c>
      <c r="C144" s="39">
        <v>4786.67</v>
      </c>
      <c r="D144" s="11">
        <v>8</v>
      </c>
      <c r="E144" s="25">
        <f t="shared" si="6"/>
        <v>0.22857142857142856</v>
      </c>
      <c r="F144" s="37">
        <v>8</v>
      </c>
      <c r="G144" s="39">
        <v>805.87</v>
      </c>
      <c r="H144" s="40">
        <v>3745369</v>
      </c>
      <c r="I144" s="6">
        <f t="shared" si="8"/>
        <v>4647.6094159107552</v>
      </c>
    </row>
    <row r="145" spans="1:9" x14ac:dyDescent="0.2">
      <c r="A145" s="1">
        <v>42186</v>
      </c>
      <c r="B145" s="38">
        <v>2</v>
      </c>
      <c r="C145" s="39">
        <v>2071.1799999999998</v>
      </c>
      <c r="D145" s="11">
        <v>2</v>
      </c>
      <c r="E145" s="25">
        <f t="shared" si="6"/>
        <v>1</v>
      </c>
      <c r="F145" s="37">
        <v>2</v>
      </c>
      <c r="G145" s="39">
        <v>36.020000000000003</v>
      </c>
      <c r="H145" s="40">
        <v>9005</v>
      </c>
      <c r="I145" s="6">
        <f t="shared" si="8"/>
        <v>249.99999999999997</v>
      </c>
    </row>
    <row r="146" spans="1:9" x14ac:dyDescent="0.2">
      <c r="A146" s="1">
        <v>42217</v>
      </c>
      <c r="B146" s="38">
        <v>25</v>
      </c>
      <c r="C146" s="39">
        <v>1528.5119999999999</v>
      </c>
      <c r="D146" s="11">
        <v>21</v>
      </c>
      <c r="E146" s="25">
        <f t="shared" si="6"/>
        <v>0.84</v>
      </c>
      <c r="F146" s="37">
        <v>21</v>
      </c>
      <c r="G146" s="39">
        <v>1443.5920000000001</v>
      </c>
      <c r="H146" s="40">
        <v>3084851.37</v>
      </c>
      <c r="I146" s="6">
        <f t="shared" ref="I146:I209" si="9">H146/G146</f>
        <v>2136.9274490299199</v>
      </c>
    </row>
    <row r="147" spans="1:9" x14ac:dyDescent="0.2">
      <c r="A147" s="1">
        <v>42248</v>
      </c>
      <c r="B147" s="38">
        <v>36</v>
      </c>
      <c r="C147" s="39">
        <v>54402.961000000003</v>
      </c>
      <c r="D147" s="11">
        <v>10</v>
      </c>
      <c r="E147" s="25">
        <f t="shared" si="6"/>
        <v>0.27777777777777779</v>
      </c>
      <c r="F147" s="37">
        <v>10</v>
      </c>
      <c r="G147" s="39">
        <v>1598.3219999999999</v>
      </c>
      <c r="H147" s="40">
        <v>476400.04</v>
      </c>
      <c r="I147" s="6">
        <f t="shared" si="9"/>
        <v>298.06261817080662</v>
      </c>
    </row>
    <row r="148" spans="1:9" x14ac:dyDescent="0.2">
      <c r="A148" s="1">
        <v>42278</v>
      </c>
      <c r="B148" s="38">
        <v>36</v>
      </c>
      <c r="C148" s="39">
        <v>40385.69</v>
      </c>
      <c r="D148" s="11">
        <v>6</v>
      </c>
      <c r="E148" s="25">
        <f t="shared" si="6"/>
        <v>0.16666666666666666</v>
      </c>
      <c r="F148" s="37">
        <v>6</v>
      </c>
      <c r="G148" s="39">
        <v>387.03500000000003</v>
      </c>
      <c r="H148" s="40">
        <v>96492.38</v>
      </c>
      <c r="I148" s="6">
        <f t="shared" si="9"/>
        <v>249.31176766959061</v>
      </c>
    </row>
    <row r="149" spans="1:9" x14ac:dyDescent="0.2">
      <c r="A149" s="1">
        <v>42309</v>
      </c>
      <c r="B149" s="38">
        <v>10</v>
      </c>
      <c r="C149" s="39">
        <v>12834.07</v>
      </c>
      <c r="D149" s="11">
        <v>4</v>
      </c>
      <c r="E149" s="25">
        <f t="shared" si="6"/>
        <v>0.4</v>
      </c>
      <c r="F149" s="37">
        <v>4</v>
      </c>
      <c r="G149" s="39">
        <v>126.17</v>
      </c>
      <c r="H149" s="40">
        <v>22165.52</v>
      </c>
      <c r="I149" s="6">
        <f t="shared" si="9"/>
        <v>175.67979709915193</v>
      </c>
    </row>
    <row r="150" spans="1:9" x14ac:dyDescent="0.2">
      <c r="A150" s="1">
        <v>42339</v>
      </c>
      <c r="B150" s="38">
        <v>56</v>
      </c>
      <c r="C150" s="39">
        <v>82769.66</v>
      </c>
      <c r="D150" s="11">
        <v>6</v>
      </c>
      <c r="E150" s="25">
        <f t="shared" si="6"/>
        <v>0.10714285714285714</v>
      </c>
      <c r="F150" s="37">
        <v>7</v>
      </c>
      <c r="G150" s="39">
        <v>1485.43</v>
      </c>
      <c r="H150" s="40">
        <v>482109.5</v>
      </c>
      <c r="I150" s="6">
        <f t="shared" si="9"/>
        <v>324.55888193990967</v>
      </c>
    </row>
    <row r="151" spans="1:9" x14ac:dyDescent="0.2">
      <c r="A151" s="1">
        <v>42370</v>
      </c>
      <c r="B151" s="38">
        <v>13</v>
      </c>
      <c r="C151" s="39">
        <v>3189.5309999999999</v>
      </c>
      <c r="D151" s="11">
        <v>8</v>
      </c>
      <c r="E151" s="25">
        <f t="shared" si="6"/>
        <v>0.61538461538461542</v>
      </c>
      <c r="F151" s="37">
        <v>8</v>
      </c>
      <c r="G151" s="39">
        <v>867.77700000000004</v>
      </c>
      <c r="H151" s="40">
        <v>307629.73</v>
      </c>
      <c r="I151" s="6">
        <f t="shared" si="9"/>
        <v>354.50320762131281</v>
      </c>
    </row>
    <row r="152" spans="1:9" x14ac:dyDescent="0.2">
      <c r="A152" s="1">
        <v>42401</v>
      </c>
      <c r="B152" s="38">
        <v>26</v>
      </c>
      <c r="C152" s="39">
        <v>23819.85</v>
      </c>
      <c r="D152" s="11">
        <v>13</v>
      </c>
      <c r="E152" s="25">
        <f t="shared" si="6"/>
        <v>0.5</v>
      </c>
      <c r="F152" s="37">
        <v>18</v>
      </c>
      <c r="G152" s="39">
        <v>2379.29</v>
      </c>
      <c r="H152" s="40">
        <v>519939.15</v>
      </c>
      <c r="I152" s="6">
        <f t="shared" si="9"/>
        <v>218.52701856436164</v>
      </c>
    </row>
    <row r="153" spans="1:9" x14ac:dyDescent="0.2">
      <c r="A153" s="1">
        <v>42430</v>
      </c>
      <c r="B153" s="38">
        <v>7</v>
      </c>
      <c r="C153" s="39">
        <v>5921</v>
      </c>
      <c r="D153" s="11">
        <v>3</v>
      </c>
      <c r="E153" s="25">
        <f t="shared" si="6"/>
        <v>0.42857142857142855</v>
      </c>
      <c r="F153" s="37">
        <v>3</v>
      </c>
      <c r="G153" s="39">
        <v>240</v>
      </c>
      <c r="H153" s="40">
        <v>47190</v>
      </c>
      <c r="I153" s="6">
        <f t="shared" si="9"/>
        <v>196.625</v>
      </c>
    </row>
    <row r="154" spans="1:9" x14ac:dyDescent="0.2">
      <c r="A154" s="1">
        <v>42461</v>
      </c>
      <c r="B154" s="38">
        <v>7</v>
      </c>
      <c r="C154" s="39">
        <v>9360.5740000000005</v>
      </c>
      <c r="D154" s="11">
        <v>3</v>
      </c>
      <c r="E154" s="25">
        <f t="shared" si="6"/>
        <v>0.42857142857142855</v>
      </c>
      <c r="F154" s="37">
        <v>4</v>
      </c>
      <c r="G154" s="39">
        <v>643.79399999999998</v>
      </c>
      <c r="H154" s="40">
        <v>139880.5</v>
      </c>
      <c r="I154" s="6">
        <f t="shared" si="9"/>
        <v>217.2752464297586</v>
      </c>
    </row>
    <row r="155" spans="1:9" x14ac:dyDescent="0.2">
      <c r="A155" s="1">
        <v>42491</v>
      </c>
      <c r="B155" s="38">
        <v>18</v>
      </c>
      <c r="C155" s="39">
        <v>38210.347000000002</v>
      </c>
      <c r="D155" s="11">
        <v>2</v>
      </c>
      <c r="E155" s="25">
        <f t="shared" si="6"/>
        <v>0.1111111111111111</v>
      </c>
      <c r="F155" s="37">
        <v>4</v>
      </c>
      <c r="G155" s="39">
        <v>1489.0170000000001</v>
      </c>
      <c r="H155" s="40">
        <v>312958.3</v>
      </c>
      <c r="I155" s="6">
        <f t="shared" si="9"/>
        <v>210.17778843357729</v>
      </c>
    </row>
    <row r="156" spans="1:9" x14ac:dyDescent="0.2">
      <c r="A156" s="1">
        <v>42522</v>
      </c>
      <c r="B156" s="38">
        <v>9</v>
      </c>
      <c r="C156" s="39">
        <v>4657.46</v>
      </c>
      <c r="D156" s="11">
        <v>8</v>
      </c>
      <c r="E156" s="25">
        <f t="shared" si="6"/>
        <v>0.88888888888888884</v>
      </c>
      <c r="F156" s="37">
        <v>3</v>
      </c>
      <c r="G156" s="39">
        <v>173</v>
      </c>
      <c r="H156" s="40">
        <v>31100</v>
      </c>
      <c r="I156" s="6">
        <f t="shared" si="9"/>
        <v>179.76878612716763</v>
      </c>
    </row>
    <row r="157" spans="1:9" x14ac:dyDescent="0.2">
      <c r="A157" s="1">
        <v>42552</v>
      </c>
      <c r="B157" s="38">
        <v>2</v>
      </c>
      <c r="C157" s="39">
        <v>587</v>
      </c>
      <c r="D157" s="11">
        <v>2</v>
      </c>
      <c r="E157" s="25">
        <f t="shared" si="6"/>
        <v>1</v>
      </c>
      <c r="F157" s="37">
        <v>2</v>
      </c>
      <c r="G157" s="39">
        <v>294</v>
      </c>
      <c r="H157" s="40">
        <v>59150</v>
      </c>
      <c r="I157" s="6">
        <f t="shared" si="9"/>
        <v>201.1904761904762</v>
      </c>
    </row>
    <row r="158" spans="1:9" x14ac:dyDescent="0.2">
      <c r="A158" s="1">
        <v>42583</v>
      </c>
      <c r="B158" s="38">
        <v>14</v>
      </c>
      <c r="C158" s="39">
        <v>25314.43</v>
      </c>
      <c r="D158" s="11">
        <v>3</v>
      </c>
      <c r="E158" s="25">
        <f t="shared" si="6"/>
        <v>0.21428571428571427</v>
      </c>
      <c r="F158" s="37">
        <v>3</v>
      </c>
      <c r="G158" s="39">
        <v>678.43</v>
      </c>
      <c r="H158" s="40">
        <v>343132.91</v>
      </c>
      <c r="I158" s="6">
        <f t="shared" si="9"/>
        <v>505.77496572969943</v>
      </c>
    </row>
    <row r="159" spans="1:9" x14ac:dyDescent="0.2">
      <c r="A159" s="1">
        <v>42614</v>
      </c>
      <c r="B159" s="38">
        <v>21</v>
      </c>
      <c r="C159" s="39">
        <v>15373.48</v>
      </c>
      <c r="D159" s="11">
        <v>5</v>
      </c>
      <c r="E159" s="25">
        <f t="shared" si="6"/>
        <v>0.23809523809523808</v>
      </c>
      <c r="F159" s="37">
        <v>5</v>
      </c>
      <c r="G159" s="39">
        <v>764.97400000000005</v>
      </c>
      <c r="H159" s="40">
        <v>156244.79999999999</v>
      </c>
      <c r="I159" s="6">
        <f t="shared" si="9"/>
        <v>204.24851040688961</v>
      </c>
    </row>
    <row r="160" spans="1:9" x14ac:dyDescent="0.2">
      <c r="A160" s="1">
        <v>42644</v>
      </c>
      <c r="B160" s="38">
        <v>2</v>
      </c>
      <c r="C160" s="39">
        <v>45</v>
      </c>
      <c r="D160" s="11">
        <v>2</v>
      </c>
      <c r="E160" s="25">
        <f t="shared" si="6"/>
        <v>1</v>
      </c>
      <c r="F160" s="37">
        <v>2</v>
      </c>
      <c r="G160" s="39">
        <v>45</v>
      </c>
      <c r="H160" s="40">
        <v>6500</v>
      </c>
      <c r="I160" s="6">
        <f t="shared" si="9"/>
        <v>144.44444444444446</v>
      </c>
    </row>
    <row r="161" spans="1:9" x14ac:dyDescent="0.2">
      <c r="A161" s="1">
        <v>42675</v>
      </c>
      <c r="B161" s="38">
        <v>8</v>
      </c>
      <c r="C161" s="39">
        <v>5354.6970000000001</v>
      </c>
      <c r="D161" s="11">
        <v>2</v>
      </c>
      <c r="E161" s="25">
        <f t="shared" si="6"/>
        <v>0.25</v>
      </c>
      <c r="F161" s="37">
        <v>2</v>
      </c>
      <c r="G161" s="39">
        <v>646</v>
      </c>
      <c r="H161" s="40">
        <v>131225</v>
      </c>
      <c r="I161" s="6">
        <f t="shared" si="9"/>
        <v>203.13467492260062</v>
      </c>
    </row>
    <row r="162" spans="1:9" x14ac:dyDescent="0.2">
      <c r="A162" s="1">
        <v>42705</v>
      </c>
      <c r="B162" s="38">
        <v>34</v>
      </c>
      <c r="C162" s="39">
        <v>34792.53</v>
      </c>
      <c r="D162" s="11">
        <v>12</v>
      </c>
      <c r="E162" s="25">
        <f t="shared" si="6"/>
        <v>0.35294117647058826</v>
      </c>
      <c r="F162" s="37">
        <v>14</v>
      </c>
      <c r="G162" s="39">
        <v>1975.0650000000001</v>
      </c>
      <c r="H162" s="40">
        <v>449627.61</v>
      </c>
      <c r="I162" s="6">
        <f t="shared" si="9"/>
        <v>227.65205702090816</v>
      </c>
    </row>
    <row r="163" spans="1:9" x14ac:dyDescent="0.2">
      <c r="A163" s="1">
        <v>42736</v>
      </c>
      <c r="B163" s="38">
        <v>9</v>
      </c>
      <c r="C163" s="39">
        <v>11347.93</v>
      </c>
      <c r="D163" s="11">
        <v>2</v>
      </c>
      <c r="E163" s="25">
        <f t="shared" si="6"/>
        <v>0.22222222222222221</v>
      </c>
      <c r="F163" s="37">
        <v>2</v>
      </c>
      <c r="G163" s="39">
        <v>240.15</v>
      </c>
      <c r="H163" s="40">
        <v>48134.25</v>
      </c>
      <c r="I163" s="6">
        <f t="shared" si="9"/>
        <v>200.43410368519676</v>
      </c>
    </row>
    <row r="164" spans="1:9" x14ac:dyDescent="0.2">
      <c r="A164" s="1">
        <v>42767</v>
      </c>
      <c r="B164" s="38">
        <v>4</v>
      </c>
      <c r="C164" s="39">
        <v>1210.261</v>
      </c>
      <c r="D164" s="11">
        <v>3</v>
      </c>
      <c r="E164" s="25">
        <f t="shared" si="6"/>
        <v>0.75</v>
      </c>
      <c r="F164" s="37">
        <v>3</v>
      </c>
      <c r="G164" s="39">
        <v>139.15100000000001</v>
      </c>
      <c r="H164" s="40">
        <v>38986.15</v>
      </c>
      <c r="I164" s="6">
        <f t="shared" si="9"/>
        <v>280.17154026920394</v>
      </c>
    </row>
    <row r="165" spans="1:9" x14ac:dyDescent="0.2">
      <c r="A165" s="1">
        <v>42795</v>
      </c>
      <c r="B165" s="38">
        <v>37</v>
      </c>
      <c r="C165" s="39">
        <v>8869.25</v>
      </c>
      <c r="D165" s="11">
        <v>21</v>
      </c>
      <c r="E165" s="25">
        <f t="shared" si="6"/>
        <v>0.56756756756756754</v>
      </c>
      <c r="F165" s="37">
        <v>21</v>
      </c>
      <c r="G165" s="39">
        <v>1008.22</v>
      </c>
      <c r="H165" s="40">
        <v>440516</v>
      </c>
      <c r="I165" s="6">
        <f t="shared" si="9"/>
        <v>436.92448076808631</v>
      </c>
    </row>
    <row r="166" spans="1:9" x14ac:dyDescent="0.2">
      <c r="A166" s="1">
        <v>42826</v>
      </c>
      <c r="B166" s="38">
        <v>6</v>
      </c>
      <c r="C166" s="39">
        <v>7481.35</v>
      </c>
      <c r="D166" s="11">
        <v>2</v>
      </c>
      <c r="E166" s="25">
        <f t="shared" si="6"/>
        <v>0.33333333333333331</v>
      </c>
      <c r="F166" s="37">
        <v>1</v>
      </c>
      <c r="G166" s="39">
        <v>135.08000000000001</v>
      </c>
      <c r="H166" s="40">
        <v>30393</v>
      </c>
      <c r="I166" s="6">
        <f t="shared" si="9"/>
        <v>224.99999999999997</v>
      </c>
    </row>
    <row r="167" spans="1:9" x14ac:dyDescent="0.2">
      <c r="A167" s="1">
        <v>42856</v>
      </c>
      <c r="B167" s="38">
        <v>27</v>
      </c>
      <c r="C167" s="39">
        <v>24730.67</v>
      </c>
      <c r="D167" s="11">
        <v>4</v>
      </c>
      <c r="E167" s="25">
        <f t="shared" si="6"/>
        <v>0.14814814814814814</v>
      </c>
      <c r="F167" s="37">
        <v>4</v>
      </c>
      <c r="G167" s="39">
        <v>630</v>
      </c>
      <c r="H167" s="40">
        <v>169770</v>
      </c>
      <c r="I167" s="6">
        <f t="shared" si="9"/>
        <v>269.47619047619048</v>
      </c>
    </row>
    <row r="168" spans="1:9" x14ac:dyDescent="0.2">
      <c r="A168" s="1">
        <v>42887</v>
      </c>
      <c r="B168" s="38">
        <v>4</v>
      </c>
      <c r="C168" s="39">
        <v>1689</v>
      </c>
      <c r="D168" s="11">
        <v>3</v>
      </c>
      <c r="E168" s="25">
        <f t="shared" si="6"/>
        <v>0.75</v>
      </c>
      <c r="F168" s="37">
        <v>3</v>
      </c>
      <c r="G168" s="39">
        <v>196</v>
      </c>
      <c r="H168" s="40">
        <v>76944</v>
      </c>
      <c r="I168" s="6">
        <f t="shared" si="9"/>
        <v>392.57142857142856</v>
      </c>
    </row>
    <row r="169" spans="1:9" x14ac:dyDescent="0.2">
      <c r="A169" s="1">
        <v>42917</v>
      </c>
      <c r="B169" s="38">
        <v>29</v>
      </c>
      <c r="C169" s="39">
        <v>14018.596</v>
      </c>
      <c r="D169" s="11">
        <v>15</v>
      </c>
      <c r="E169" s="25">
        <f t="shared" si="6"/>
        <v>0.51724137931034486</v>
      </c>
      <c r="F169" s="37">
        <v>14</v>
      </c>
      <c r="G169" s="39">
        <v>7958.4129999999996</v>
      </c>
      <c r="H169" s="40">
        <v>1712568.8</v>
      </c>
      <c r="I169" s="6">
        <f t="shared" si="9"/>
        <v>215.18973694881129</v>
      </c>
    </row>
    <row r="170" spans="1:9" x14ac:dyDescent="0.2">
      <c r="A170" s="1">
        <v>42948</v>
      </c>
      <c r="B170" s="38">
        <v>11</v>
      </c>
      <c r="C170" s="39">
        <v>10096.52</v>
      </c>
      <c r="D170" s="11">
        <v>7</v>
      </c>
      <c r="E170" s="25">
        <f t="shared" si="6"/>
        <v>0.63636363636363635</v>
      </c>
      <c r="F170" s="37">
        <v>7</v>
      </c>
      <c r="G170" s="39">
        <v>1089.52</v>
      </c>
      <c r="H170" s="40">
        <v>214435</v>
      </c>
      <c r="I170" s="6">
        <f t="shared" si="9"/>
        <v>196.81602907702475</v>
      </c>
    </row>
    <row r="171" spans="1:9" x14ac:dyDescent="0.2">
      <c r="A171" s="1">
        <v>42979</v>
      </c>
      <c r="B171" s="38">
        <v>15</v>
      </c>
      <c r="C171" s="39">
        <v>6510.95</v>
      </c>
      <c r="D171" s="11">
        <v>6</v>
      </c>
      <c r="E171" s="25">
        <f t="shared" si="6"/>
        <v>0.4</v>
      </c>
      <c r="F171" s="37">
        <v>4</v>
      </c>
      <c r="G171" s="39">
        <v>111.5</v>
      </c>
      <c r="H171" s="40">
        <v>17075</v>
      </c>
      <c r="I171" s="6">
        <f t="shared" si="9"/>
        <v>153.13901345291481</v>
      </c>
    </row>
    <row r="172" spans="1:9" x14ac:dyDescent="0.2">
      <c r="A172" s="1">
        <v>43009</v>
      </c>
      <c r="B172" s="38">
        <v>0</v>
      </c>
      <c r="C172" s="39">
        <v>0</v>
      </c>
      <c r="D172" s="11">
        <v>0</v>
      </c>
      <c r="E172" s="25"/>
      <c r="F172" s="37">
        <v>0</v>
      </c>
      <c r="G172" s="39">
        <v>0</v>
      </c>
      <c r="H172" s="40">
        <v>0</v>
      </c>
      <c r="I172" s="6">
        <v>0</v>
      </c>
    </row>
    <row r="173" spans="1:9" x14ac:dyDescent="0.2">
      <c r="A173" s="1">
        <v>43040</v>
      </c>
      <c r="B173" s="38">
        <v>11</v>
      </c>
      <c r="C173" s="39">
        <v>18097.2</v>
      </c>
      <c r="D173" s="11">
        <v>4</v>
      </c>
      <c r="E173" s="25">
        <f t="shared" ref="E173:E238" si="10">D173/B173</f>
        <v>0.36363636363636365</v>
      </c>
      <c r="F173" s="37">
        <v>4</v>
      </c>
      <c r="G173" s="39">
        <v>913</v>
      </c>
      <c r="H173" s="40">
        <v>281157</v>
      </c>
      <c r="I173" s="6">
        <f t="shared" si="9"/>
        <v>307.94852135815989</v>
      </c>
    </row>
    <row r="174" spans="1:9" x14ac:dyDescent="0.2">
      <c r="A174" s="1">
        <v>43070</v>
      </c>
      <c r="B174" s="38">
        <v>7</v>
      </c>
      <c r="C174" s="39">
        <v>48723.266000000003</v>
      </c>
      <c r="D174" s="11">
        <v>5</v>
      </c>
      <c r="E174" s="25">
        <f t="shared" si="10"/>
        <v>0.7142857142857143</v>
      </c>
      <c r="F174" s="37">
        <v>4</v>
      </c>
      <c r="G174" s="39">
        <v>232.876</v>
      </c>
      <c r="H174" s="40">
        <v>63258.78</v>
      </c>
      <c r="I174" s="6">
        <f t="shared" si="9"/>
        <v>271.64147443274533</v>
      </c>
    </row>
    <row r="175" spans="1:9" x14ac:dyDescent="0.2">
      <c r="A175" s="1">
        <v>43101</v>
      </c>
      <c r="B175" s="38">
        <v>32</v>
      </c>
      <c r="C175" s="39">
        <v>34814.351999999999</v>
      </c>
      <c r="D175" s="11">
        <v>12</v>
      </c>
      <c r="E175" s="25">
        <f t="shared" si="10"/>
        <v>0.375</v>
      </c>
      <c r="F175" s="37">
        <v>11</v>
      </c>
      <c r="G175" s="39">
        <v>1623.78</v>
      </c>
      <c r="H175" s="40">
        <v>374166.73</v>
      </c>
      <c r="I175" s="6">
        <f t="shared" si="9"/>
        <v>230.42944857061917</v>
      </c>
    </row>
    <row r="176" spans="1:9" x14ac:dyDescent="0.2">
      <c r="A176" s="1">
        <v>43132</v>
      </c>
      <c r="B176" s="38">
        <v>6</v>
      </c>
      <c r="C176" s="39">
        <v>8821</v>
      </c>
      <c r="D176" s="11">
        <v>4</v>
      </c>
      <c r="E176" s="25">
        <f t="shared" si="10"/>
        <v>0.66666666666666663</v>
      </c>
      <c r="F176" s="37">
        <v>4</v>
      </c>
      <c r="G176" s="39">
        <v>579.29999999999995</v>
      </c>
      <c r="H176" s="40">
        <v>178637.5</v>
      </c>
      <c r="I176" s="6">
        <f t="shared" si="9"/>
        <v>308.36785775936477</v>
      </c>
    </row>
    <row r="177" spans="1:9" x14ac:dyDescent="0.2">
      <c r="A177" s="1">
        <v>43160</v>
      </c>
      <c r="B177" s="38">
        <v>9</v>
      </c>
      <c r="C177" s="39">
        <v>5229.96</v>
      </c>
      <c r="D177" s="11">
        <v>5</v>
      </c>
      <c r="E177" s="25">
        <f t="shared" si="10"/>
        <v>0.55555555555555558</v>
      </c>
      <c r="F177" s="37">
        <v>5</v>
      </c>
      <c r="G177" s="39">
        <v>646.42999999999995</v>
      </c>
      <c r="H177" s="40">
        <v>194954.31</v>
      </c>
      <c r="I177" s="6">
        <f t="shared" si="9"/>
        <v>301.58611141190852</v>
      </c>
    </row>
    <row r="178" spans="1:9" x14ac:dyDescent="0.2">
      <c r="A178" s="1">
        <v>43191</v>
      </c>
      <c r="B178" s="38">
        <v>7</v>
      </c>
      <c r="C178" s="39">
        <v>2091.4560000000001</v>
      </c>
      <c r="D178" s="11">
        <v>5</v>
      </c>
      <c r="E178" s="25">
        <f t="shared" si="10"/>
        <v>0.7142857142857143</v>
      </c>
      <c r="F178" s="37">
        <v>5</v>
      </c>
      <c r="G178" s="39">
        <v>229.95599999999999</v>
      </c>
      <c r="H178" s="40">
        <v>229550.45</v>
      </c>
      <c r="I178" s="6">
        <f t="shared" si="9"/>
        <v>998.23640174642117</v>
      </c>
    </row>
    <row r="179" spans="1:9" x14ac:dyDescent="0.2">
      <c r="A179" s="1">
        <v>43221</v>
      </c>
      <c r="B179" s="38">
        <v>26</v>
      </c>
      <c r="C179" s="39">
        <v>8778</v>
      </c>
      <c r="D179" s="11">
        <v>24</v>
      </c>
      <c r="E179" s="25">
        <f t="shared" si="10"/>
        <v>0.92307692307692313</v>
      </c>
      <c r="F179" s="37">
        <v>7</v>
      </c>
      <c r="G179" s="39">
        <v>759.16</v>
      </c>
      <c r="H179" s="40">
        <v>225754.5</v>
      </c>
      <c r="I179" s="6">
        <f t="shared" si="9"/>
        <v>297.37407134200959</v>
      </c>
    </row>
    <row r="180" spans="1:9" x14ac:dyDescent="0.2">
      <c r="A180" s="1">
        <v>43252</v>
      </c>
      <c r="B180" s="38">
        <v>48</v>
      </c>
      <c r="C180" s="39">
        <v>11498.275</v>
      </c>
      <c r="D180" s="11">
        <v>26</v>
      </c>
      <c r="E180" s="25">
        <f t="shared" si="10"/>
        <v>0.54166666666666663</v>
      </c>
      <c r="F180" s="37">
        <v>26</v>
      </c>
      <c r="G180" s="39">
        <v>3080.83</v>
      </c>
      <c r="H180" s="40">
        <v>993668.81</v>
      </c>
      <c r="I180" s="6">
        <f t="shared" si="9"/>
        <v>322.53282719267213</v>
      </c>
    </row>
    <row r="181" spans="1:9" x14ac:dyDescent="0.2">
      <c r="A181" s="1">
        <v>43282</v>
      </c>
      <c r="B181" s="38">
        <v>19</v>
      </c>
      <c r="C181" s="39">
        <v>7009.66</v>
      </c>
      <c r="D181" s="11">
        <v>8</v>
      </c>
      <c r="E181" s="25">
        <f t="shared" si="10"/>
        <v>0.42105263157894735</v>
      </c>
      <c r="F181" s="37">
        <v>11</v>
      </c>
      <c r="G181" s="39">
        <v>5484.65</v>
      </c>
      <c r="H181" s="40">
        <v>4899347.57</v>
      </c>
      <c r="I181" s="6">
        <f t="shared" si="9"/>
        <v>893.28354042646311</v>
      </c>
    </row>
    <row r="182" spans="1:9" x14ac:dyDescent="0.2">
      <c r="A182" s="1">
        <v>43313</v>
      </c>
      <c r="B182" s="38">
        <v>5</v>
      </c>
      <c r="C182" s="39">
        <v>602.97500000000002</v>
      </c>
      <c r="D182" s="11">
        <v>5</v>
      </c>
      <c r="E182" s="25">
        <f t="shared" si="10"/>
        <v>1</v>
      </c>
      <c r="F182" s="37">
        <v>4</v>
      </c>
      <c r="G182" s="39">
        <v>137.44499999999999</v>
      </c>
      <c r="H182" s="40">
        <v>100355.5</v>
      </c>
      <c r="I182" s="6">
        <f t="shared" si="9"/>
        <v>730.15024191494786</v>
      </c>
    </row>
    <row r="183" spans="1:9" x14ac:dyDescent="0.2">
      <c r="A183" s="1">
        <v>43344</v>
      </c>
      <c r="B183" s="38">
        <v>22</v>
      </c>
      <c r="C183" s="39">
        <v>16858.076000000001</v>
      </c>
      <c r="D183" s="11">
        <v>11</v>
      </c>
      <c r="E183" s="25">
        <f t="shared" si="10"/>
        <v>0.5</v>
      </c>
      <c r="F183" s="37">
        <v>12</v>
      </c>
      <c r="G183" s="39">
        <v>1817.36</v>
      </c>
      <c r="H183" s="40">
        <v>431035</v>
      </c>
      <c r="I183" s="6">
        <f t="shared" si="9"/>
        <v>237.17645375709822</v>
      </c>
    </row>
    <row r="184" spans="1:9" x14ac:dyDescent="0.2">
      <c r="A184" s="1">
        <v>43374</v>
      </c>
      <c r="B184" s="38">
        <v>8</v>
      </c>
      <c r="C184" s="39">
        <v>2073</v>
      </c>
      <c r="D184" s="11">
        <v>2</v>
      </c>
      <c r="E184" s="25">
        <f t="shared" si="10"/>
        <v>0.25</v>
      </c>
      <c r="F184" s="37">
        <v>3</v>
      </c>
      <c r="G184" s="39">
        <v>145</v>
      </c>
      <c r="H184" s="40">
        <v>57532</v>
      </c>
      <c r="I184" s="6">
        <f t="shared" si="9"/>
        <v>396.77241379310345</v>
      </c>
    </row>
    <row r="185" spans="1:9" x14ac:dyDescent="0.2">
      <c r="A185" s="1">
        <v>43405</v>
      </c>
      <c r="B185" s="38">
        <v>32</v>
      </c>
      <c r="C185" s="39">
        <v>36169.381000000001</v>
      </c>
      <c r="D185" s="11">
        <v>10</v>
      </c>
      <c r="E185" s="25">
        <f t="shared" si="10"/>
        <v>0.3125</v>
      </c>
      <c r="F185" s="37">
        <v>9</v>
      </c>
      <c r="G185" s="39">
        <v>2440.4</v>
      </c>
      <c r="H185" s="40">
        <v>1607989.4</v>
      </c>
      <c r="I185" s="6">
        <f t="shared" si="9"/>
        <v>658.90403212588092</v>
      </c>
    </row>
    <row r="186" spans="1:9" x14ac:dyDescent="0.2">
      <c r="A186" s="1">
        <v>43435</v>
      </c>
      <c r="B186" s="38">
        <v>37</v>
      </c>
      <c r="C186" s="39">
        <v>42339.578999999998</v>
      </c>
      <c r="D186" s="11">
        <v>11</v>
      </c>
      <c r="E186" s="25">
        <f t="shared" si="10"/>
        <v>0.29729729729729731</v>
      </c>
      <c r="F186" s="37">
        <v>14</v>
      </c>
      <c r="G186" s="39">
        <v>1625.74</v>
      </c>
      <c r="H186" s="40">
        <v>806931.45</v>
      </c>
      <c r="I186" s="6">
        <f t="shared" si="9"/>
        <v>496.34717113437569</v>
      </c>
    </row>
    <row r="187" spans="1:9" x14ac:dyDescent="0.2">
      <c r="A187" s="1">
        <v>43466</v>
      </c>
      <c r="B187" s="38">
        <v>16</v>
      </c>
      <c r="C187" s="39">
        <v>22279.82</v>
      </c>
      <c r="D187" s="11">
        <v>12</v>
      </c>
      <c r="E187" s="25">
        <f t="shared" si="10"/>
        <v>0.75</v>
      </c>
      <c r="F187" s="37">
        <v>14</v>
      </c>
      <c r="G187" s="39">
        <v>7908.92</v>
      </c>
      <c r="H187" s="40">
        <v>1659049</v>
      </c>
      <c r="I187" s="6">
        <f t="shared" si="9"/>
        <v>209.76934903880681</v>
      </c>
    </row>
    <row r="188" spans="1:9" x14ac:dyDescent="0.2">
      <c r="A188" s="1">
        <v>43497</v>
      </c>
      <c r="B188" s="38">
        <v>3</v>
      </c>
      <c r="C188" s="39">
        <v>3692.4029999999998</v>
      </c>
      <c r="D188" s="11">
        <v>3</v>
      </c>
      <c r="E188" s="25">
        <f t="shared" si="10"/>
        <v>1</v>
      </c>
      <c r="F188" s="37">
        <v>3</v>
      </c>
      <c r="G188" s="39">
        <v>3692.4029999999998</v>
      </c>
      <c r="H188" s="40">
        <v>2944241.17</v>
      </c>
      <c r="I188" s="6">
        <f t="shared" si="9"/>
        <v>797.37806788695605</v>
      </c>
    </row>
    <row r="189" spans="1:9" x14ac:dyDescent="0.2">
      <c r="A189" s="1">
        <v>43525</v>
      </c>
      <c r="B189" s="38">
        <v>45</v>
      </c>
      <c r="C189" s="39">
        <v>73918.350000000006</v>
      </c>
      <c r="D189" s="11">
        <v>6</v>
      </c>
      <c r="E189" s="25">
        <f t="shared" si="10"/>
        <v>0.13333333333333333</v>
      </c>
      <c r="F189" s="37">
        <v>7</v>
      </c>
      <c r="G189" s="39">
        <v>1338.03</v>
      </c>
      <c r="H189" s="40">
        <v>1304819.22</v>
      </c>
      <c r="I189" s="6">
        <f t="shared" si="9"/>
        <v>975.17934575457946</v>
      </c>
    </row>
    <row r="190" spans="1:9" x14ac:dyDescent="0.2">
      <c r="A190" s="1">
        <v>43556</v>
      </c>
      <c r="B190" s="38">
        <v>7</v>
      </c>
      <c r="C190" s="39">
        <v>6353</v>
      </c>
      <c r="D190" s="11">
        <v>2</v>
      </c>
      <c r="E190" s="25">
        <f t="shared" si="10"/>
        <v>0.2857142857142857</v>
      </c>
      <c r="F190" s="37">
        <v>3</v>
      </c>
      <c r="G190" s="39">
        <v>110</v>
      </c>
      <c r="H190" s="40">
        <v>43770</v>
      </c>
      <c r="I190" s="6">
        <f t="shared" si="9"/>
        <v>397.90909090909093</v>
      </c>
    </row>
    <row r="191" spans="1:9" x14ac:dyDescent="0.2">
      <c r="A191" s="1">
        <v>43586</v>
      </c>
      <c r="B191" s="38">
        <v>13</v>
      </c>
      <c r="C191" s="39">
        <v>1022.53</v>
      </c>
      <c r="D191" s="11">
        <v>9</v>
      </c>
      <c r="E191" s="25">
        <f t="shared" si="10"/>
        <v>0.69230769230769229</v>
      </c>
      <c r="F191" s="37">
        <v>8</v>
      </c>
      <c r="G191" s="39">
        <v>186.08</v>
      </c>
      <c r="H191" s="40">
        <v>142411</v>
      </c>
      <c r="I191" s="6">
        <f t="shared" si="9"/>
        <v>765.32136715391221</v>
      </c>
    </row>
    <row r="192" spans="1:9" x14ac:dyDescent="0.2">
      <c r="A192" s="1">
        <v>43617</v>
      </c>
      <c r="B192" s="38">
        <v>25</v>
      </c>
      <c r="C192" s="39">
        <v>31123.9</v>
      </c>
      <c r="D192" s="11">
        <v>5</v>
      </c>
      <c r="E192" s="25">
        <f t="shared" si="10"/>
        <v>0.2</v>
      </c>
      <c r="F192" s="37">
        <v>6</v>
      </c>
      <c r="G192" s="39">
        <v>298.54000000000002</v>
      </c>
      <c r="H192" s="40">
        <v>196632.6</v>
      </c>
      <c r="I192" s="6">
        <f t="shared" si="9"/>
        <v>658.64741743149989</v>
      </c>
    </row>
    <row r="193" spans="1:9" x14ac:dyDescent="0.2">
      <c r="A193" s="1">
        <v>43647</v>
      </c>
      <c r="B193" s="38">
        <v>10</v>
      </c>
      <c r="C193" s="39">
        <v>6853.25</v>
      </c>
      <c r="D193" s="11">
        <v>9</v>
      </c>
      <c r="E193" s="25">
        <f t="shared" si="10"/>
        <v>0.9</v>
      </c>
      <c r="F193" s="37">
        <v>9</v>
      </c>
      <c r="G193" s="39">
        <v>1589.1379999999999</v>
      </c>
      <c r="H193" s="40">
        <v>555493.30000000005</v>
      </c>
      <c r="I193" s="6">
        <f t="shared" si="9"/>
        <v>349.55636326108879</v>
      </c>
    </row>
    <row r="194" spans="1:9" x14ac:dyDescent="0.2">
      <c r="A194" s="1">
        <v>43678</v>
      </c>
      <c r="B194" s="38">
        <v>1</v>
      </c>
      <c r="C194" s="39">
        <v>47</v>
      </c>
      <c r="D194" s="11">
        <v>0</v>
      </c>
      <c r="E194" s="25">
        <f t="shared" si="10"/>
        <v>0</v>
      </c>
      <c r="F194" s="37">
        <v>0</v>
      </c>
      <c r="G194" s="39">
        <v>0</v>
      </c>
      <c r="H194" s="40">
        <v>0</v>
      </c>
      <c r="I194" s="6">
        <v>0</v>
      </c>
    </row>
    <row r="195" spans="1:9" x14ac:dyDescent="0.2">
      <c r="A195" s="1">
        <v>43709</v>
      </c>
      <c r="B195" s="38">
        <v>19</v>
      </c>
      <c r="C195" s="39">
        <v>7076.83</v>
      </c>
      <c r="D195" s="11">
        <v>5</v>
      </c>
      <c r="E195" s="25">
        <f t="shared" si="10"/>
        <v>0.26315789473684209</v>
      </c>
      <c r="F195" s="37">
        <v>5</v>
      </c>
      <c r="G195" s="39">
        <v>575.44000000000005</v>
      </c>
      <c r="H195" s="40">
        <v>138618</v>
      </c>
      <c r="I195" s="6">
        <f t="shared" si="9"/>
        <v>240.89044904768522</v>
      </c>
    </row>
    <row r="196" spans="1:9" x14ac:dyDescent="0.2">
      <c r="A196" s="1">
        <v>43739</v>
      </c>
      <c r="B196" s="38">
        <v>6</v>
      </c>
      <c r="C196" s="39">
        <v>708170</v>
      </c>
      <c r="D196" s="11">
        <v>3</v>
      </c>
      <c r="E196" s="25">
        <f t="shared" si="10"/>
        <v>0.5</v>
      </c>
      <c r="F196" s="37">
        <v>3</v>
      </c>
      <c r="G196" s="39">
        <v>272</v>
      </c>
      <c r="H196" s="40">
        <v>23083</v>
      </c>
      <c r="I196" s="6">
        <f t="shared" si="9"/>
        <v>84.86397058823529</v>
      </c>
    </row>
    <row r="197" spans="1:9" x14ac:dyDescent="0.2">
      <c r="A197" s="1">
        <v>43770</v>
      </c>
      <c r="B197" s="38">
        <v>15</v>
      </c>
      <c r="C197" s="39">
        <v>12645.64</v>
      </c>
      <c r="D197" s="11">
        <v>9</v>
      </c>
      <c r="E197" s="25">
        <f t="shared" si="10"/>
        <v>0.6</v>
      </c>
      <c r="F197" s="37">
        <v>9</v>
      </c>
      <c r="G197" s="39">
        <v>320.99</v>
      </c>
      <c r="H197" s="40">
        <v>131648</v>
      </c>
      <c r="I197" s="6">
        <f t="shared" si="9"/>
        <v>410.13115673385465</v>
      </c>
    </row>
    <row r="198" spans="1:9" x14ac:dyDescent="0.2">
      <c r="A198" s="1">
        <v>43800</v>
      </c>
      <c r="B198" s="38">
        <v>26</v>
      </c>
      <c r="C198" s="39">
        <v>30952.911</v>
      </c>
      <c r="D198" s="11">
        <v>4</v>
      </c>
      <c r="E198" s="25">
        <f t="shared" si="10"/>
        <v>0.15384615384615385</v>
      </c>
      <c r="F198" s="37">
        <v>4</v>
      </c>
      <c r="G198" s="39">
        <v>771</v>
      </c>
      <c r="H198" s="40">
        <v>212523</v>
      </c>
      <c r="I198" s="6">
        <f t="shared" si="9"/>
        <v>275.64591439688718</v>
      </c>
    </row>
    <row r="199" spans="1:9" x14ac:dyDescent="0.2">
      <c r="A199" s="1">
        <v>43831</v>
      </c>
      <c r="B199" s="38">
        <v>19</v>
      </c>
      <c r="C199" s="39">
        <v>21142.85</v>
      </c>
      <c r="D199" s="11">
        <v>9</v>
      </c>
      <c r="E199" s="25">
        <f t="shared" si="10"/>
        <v>0.47368421052631576</v>
      </c>
      <c r="F199" s="37">
        <v>9</v>
      </c>
      <c r="G199" s="39">
        <v>1300.617</v>
      </c>
      <c r="H199" s="40">
        <v>419447.05</v>
      </c>
      <c r="I199" s="6">
        <f t="shared" si="9"/>
        <v>322.49851416673778</v>
      </c>
    </row>
    <row r="200" spans="1:9" x14ac:dyDescent="0.2">
      <c r="A200" s="1">
        <v>43862</v>
      </c>
      <c r="B200" s="38">
        <v>14</v>
      </c>
      <c r="C200" s="39">
        <v>30110.6</v>
      </c>
      <c r="D200" s="11">
        <v>2</v>
      </c>
      <c r="E200" s="25">
        <f t="shared" si="10"/>
        <v>0.14285714285714285</v>
      </c>
      <c r="F200" s="37">
        <v>2</v>
      </c>
      <c r="G200" s="39">
        <v>506.86</v>
      </c>
      <c r="H200" s="40">
        <v>104055</v>
      </c>
      <c r="I200" s="6">
        <f t="shared" si="9"/>
        <v>205.29337489642108</v>
      </c>
    </row>
    <row r="201" spans="1:9" x14ac:dyDescent="0.2">
      <c r="A201" s="1">
        <v>43891</v>
      </c>
      <c r="B201" s="38">
        <v>42</v>
      </c>
      <c r="C201" s="39">
        <v>36131.809000000001</v>
      </c>
      <c r="D201" s="11">
        <v>17</v>
      </c>
      <c r="E201" s="25">
        <f t="shared" si="10"/>
        <v>0.40476190476190477</v>
      </c>
      <c r="F201" s="37">
        <v>9</v>
      </c>
      <c r="G201" s="39">
        <v>2599</v>
      </c>
      <c r="H201" s="40">
        <v>990707</v>
      </c>
      <c r="I201" s="6">
        <f t="shared" si="9"/>
        <v>381.18776452481723</v>
      </c>
    </row>
    <row r="202" spans="1:9" x14ac:dyDescent="0.2">
      <c r="A202" s="1">
        <v>43922</v>
      </c>
      <c r="B202" s="38">
        <v>5</v>
      </c>
      <c r="C202" s="39">
        <v>917.43100000000004</v>
      </c>
      <c r="D202" s="11">
        <v>1</v>
      </c>
      <c r="E202" s="25">
        <f t="shared" si="10"/>
        <v>0.2</v>
      </c>
      <c r="F202" s="37">
        <v>1</v>
      </c>
      <c r="G202" s="39">
        <v>10</v>
      </c>
      <c r="H202" s="40">
        <v>15020</v>
      </c>
      <c r="I202" s="6">
        <f t="shared" si="9"/>
        <v>1502</v>
      </c>
    </row>
    <row r="203" spans="1:9" x14ac:dyDescent="0.2">
      <c r="A203" s="1">
        <v>43952</v>
      </c>
      <c r="B203" s="38">
        <v>11</v>
      </c>
      <c r="C203" s="39">
        <v>3866.76</v>
      </c>
      <c r="D203" s="11">
        <v>4</v>
      </c>
      <c r="E203" s="25">
        <f t="shared" si="10"/>
        <v>0.36363636363636365</v>
      </c>
      <c r="F203" s="37">
        <v>4</v>
      </c>
      <c r="G203" s="39">
        <v>59.5</v>
      </c>
      <c r="H203" s="40">
        <v>32410</v>
      </c>
      <c r="I203" s="6">
        <f t="shared" si="9"/>
        <v>544.70588235294122</v>
      </c>
    </row>
    <row r="204" spans="1:9" x14ac:dyDescent="0.2">
      <c r="A204" s="1">
        <v>43983</v>
      </c>
      <c r="B204" s="38">
        <v>1</v>
      </c>
      <c r="C204" s="39">
        <v>4</v>
      </c>
      <c r="D204" s="11">
        <v>1</v>
      </c>
      <c r="E204" s="6">
        <f t="shared" si="10"/>
        <v>1</v>
      </c>
      <c r="F204" s="37">
        <v>1</v>
      </c>
      <c r="G204" s="39">
        <v>4</v>
      </c>
      <c r="H204" s="40">
        <v>804</v>
      </c>
      <c r="I204" s="6">
        <f t="shared" si="9"/>
        <v>201</v>
      </c>
    </row>
    <row r="205" spans="1:9" x14ac:dyDescent="0.2">
      <c r="A205" s="1">
        <v>44013</v>
      </c>
      <c r="B205" s="38">
        <v>8</v>
      </c>
      <c r="C205" s="39">
        <v>5400</v>
      </c>
      <c r="D205" s="11">
        <v>6</v>
      </c>
      <c r="E205" s="25">
        <f t="shared" si="10"/>
        <v>0.75</v>
      </c>
      <c r="F205" s="37">
        <v>6</v>
      </c>
      <c r="G205" s="39">
        <v>3040.26</v>
      </c>
      <c r="H205" s="40">
        <v>1526880</v>
      </c>
      <c r="I205" s="6">
        <f t="shared" si="9"/>
        <v>502.22020485090087</v>
      </c>
    </row>
    <row r="206" spans="1:9" x14ac:dyDescent="0.2">
      <c r="A206" s="1">
        <v>44044</v>
      </c>
      <c r="B206" s="38">
        <v>4</v>
      </c>
      <c r="C206" s="39">
        <v>761.20600000000002</v>
      </c>
      <c r="D206" s="11">
        <v>3</v>
      </c>
      <c r="E206" s="25">
        <f t="shared" si="10"/>
        <v>0.75</v>
      </c>
      <c r="F206" s="37">
        <v>2</v>
      </c>
      <c r="G206" s="39">
        <v>226.815</v>
      </c>
      <c r="H206" s="40">
        <v>282875.68</v>
      </c>
      <c r="I206" s="6">
        <f t="shared" si="9"/>
        <v>1247.1647818706876</v>
      </c>
    </row>
    <row r="207" spans="1:9" x14ac:dyDescent="0.2">
      <c r="A207" s="1">
        <v>44075</v>
      </c>
      <c r="B207" s="38">
        <v>6</v>
      </c>
      <c r="C207" s="39">
        <v>1971.7940000000001</v>
      </c>
      <c r="D207" s="11">
        <v>3</v>
      </c>
      <c r="E207" s="25">
        <f t="shared" si="10"/>
        <v>0.5</v>
      </c>
      <c r="F207" s="37">
        <v>3</v>
      </c>
      <c r="G207" s="39">
        <v>155.68600000000001</v>
      </c>
      <c r="H207" s="40">
        <v>296968.86</v>
      </c>
      <c r="I207" s="6">
        <f t="shared" si="9"/>
        <v>1907.4859653404928</v>
      </c>
    </row>
    <row r="208" spans="1:9" x14ac:dyDescent="0.2">
      <c r="A208" s="1">
        <v>44105</v>
      </c>
      <c r="B208" s="38">
        <v>3</v>
      </c>
      <c r="C208" s="39">
        <v>3235.36</v>
      </c>
      <c r="D208" s="11">
        <v>2</v>
      </c>
      <c r="E208" s="25">
        <f t="shared" si="10"/>
        <v>0.66666666666666663</v>
      </c>
      <c r="F208" s="37">
        <v>2</v>
      </c>
      <c r="G208" s="39">
        <v>23.32</v>
      </c>
      <c r="H208" s="40">
        <v>5130.3999999999996</v>
      </c>
      <c r="I208" s="6">
        <f t="shared" si="9"/>
        <v>219.99999999999997</v>
      </c>
    </row>
    <row r="209" spans="1:9" x14ac:dyDescent="0.2">
      <c r="A209" s="1">
        <v>44136</v>
      </c>
      <c r="B209" s="38">
        <v>14</v>
      </c>
      <c r="C209" s="39">
        <v>17407.534</v>
      </c>
      <c r="D209" s="11">
        <v>5</v>
      </c>
      <c r="E209" s="25">
        <f t="shared" si="10"/>
        <v>0.35714285714285715</v>
      </c>
      <c r="F209" s="37">
        <v>5</v>
      </c>
      <c r="G209" s="39">
        <v>422.07100000000003</v>
      </c>
      <c r="H209" s="40">
        <v>287680.15000000002</v>
      </c>
      <c r="I209" s="6">
        <f t="shared" si="9"/>
        <v>681.5918411831185</v>
      </c>
    </row>
    <row r="210" spans="1:9" x14ac:dyDescent="0.2">
      <c r="A210" s="1">
        <v>44166</v>
      </c>
      <c r="B210" s="38">
        <v>14</v>
      </c>
      <c r="C210" s="39">
        <v>2664.85</v>
      </c>
      <c r="D210" s="11">
        <v>8</v>
      </c>
      <c r="E210" s="25">
        <f t="shared" si="10"/>
        <v>0.5714285714285714</v>
      </c>
      <c r="F210" s="37">
        <v>8</v>
      </c>
      <c r="G210" s="39">
        <v>1501.51</v>
      </c>
      <c r="H210" s="40">
        <v>1188355</v>
      </c>
      <c r="I210" s="6">
        <f t="shared" ref="I210:I238" si="11">H210/G210</f>
        <v>791.43995044988048</v>
      </c>
    </row>
    <row r="211" spans="1:9" x14ac:dyDescent="0.2">
      <c r="A211" s="1">
        <v>44197</v>
      </c>
      <c r="B211" s="38">
        <v>8</v>
      </c>
      <c r="C211" s="39">
        <v>3563.8</v>
      </c>
      <c r="D211" s="11">
        <v>4</v>
      </c>
      <c r="E211" s="25">
        <f t="shared" si="10"/>
        <v>0.5</v>
      </c>
      <c r="F211" s="37">
        <v>3</v>
      </c>
      <c r="G211" s="39">
        <v>421.68599999999998</v>
      </c>
      <c r="H211" s="40">
        <v>452324.7</v>
      </c>
      <c r="I211" s="6">
        <f t="shared" si="11"/>
        <v>1072.6576172792079</v>
      </c>
    </row>
    <row r="212" spans="1:9" x14ac:dyDescent="0.2">
      <c r="A212" s="1">
        <v>44228</v>
      </c>
      <c r="B212" s="38">
        <v>5</v>
      </c>
      <c r="C212" s="39">
        <v>163.50200000000001</v>
      </c>
      <c r="D212" s="11">
        <v>4</v>
      </c>
      <c r="E212" s="25">
        <f t="shared" si="10"/>
        <v>0.8</v>
      </c>
      <c r="F212" s="37">
        <v>4</v>
      </c>
      <c r="G212" s="39">
        <v>144.50200000000001</v>
      </c>
      <c r="H212" s="40">
        <v>214921.17</v>
      </c>
      <c r="I212" s="6">
        <f t="shared" si="11"/>
        <v>1487.323151236661</v>
      </c>
    </row>
    <row r="213" spans="1:9" x14ac:dyDescent="0.2">
      <c r="A213" s="1">
        <v>44256</v>
      </c>
      <c r="B213" s="38">
        <v>5</v>
      </c>
      <c r="C213" s="39">
        <v>953.83</v>
      </c>
      <c r="D213" s="11">
        <v>3</v>
      </c>
      <c r="E213" s="25">
        <f t="shared" si="10"/>
        <v>0.6</v>
      </c>
      <c r="F213" s="37">
        <v>3</v>
      </c>
      <c r="G213" s="39">
        <v>68.388000000000005</v>
      </c>
      <c r="H213" s="40">
        <v>92402</v>
      </c>
      <c r="I213" s="6">
        <f t="shared" si="11"/>
        <v>1351.1434754635316</v>
      </c>
    </row>
    <row r="214" spans="1:9" x14ac:dyDescent="0.2">
      <c r="A214" s="1">
        <v>44287</v>
      </c>
      <c r="B214" s="38">
        <v>17</v>
      </c>
      <c r="C214" s="39">
        <v>21888.082999999999</v>
      </c>
      <c r="D214" s="11">
        <v>8</v>
      </c>
      <c r="E214" s="25">
        <f t="shared" si="10"/>
        <v>0.47058823529411764</v>
      </c>
      <c r="F214" s="37">
        <v>8</v>
      </c>
      <c r="G214" s="39">
        <v>2541.8589999999999</v>
      </c>
      <c r="H214" s="40">
        <v>1660256.1</v>
      </c>
      <c r="I214" s="6">
        <f t="shared" si="11"/>
        <v>653.16608828420465</v>
      </c>
    </row>
    <row r="215" spans="1:9" x14ac:dyDescent="0.2">
      <c r="A215" s="1">
        <v>44317</v>
      </c>
      <c r="B215" s="38">
        <v>6</v>
      </c>
      <c r="C215" s="39">
        <v>1887.8</v>
      </c>
      <c r="D215" s="11">
        <v>3</v>
      </c>
      <c r="E215" s="25">
        <f t="shared" si="10"/>
        <v>0.5</v>
      </c>
      <c r="F215" s="37">
        <v>3</v>
      </c>
      <c r="G215" s="39">
        <v>351.8</v>
      </c>
      <c r="H215" s="40">
        <v>278950</v>
      </c>
      <c r="I215" s="6">
        <f t="shared" si="11"/>
        <v>792.9221148379761</v>
      </c>
    </row>
    <row r="216" spans="1:9" x14ac:dyDescent="0.2">
      <c r="A216" s="1">
        <v>44348</v>
      </c>
      <c r="B216" s="38">
        <v>11</v>
      </c>
      <c r="C216" s="39">
        <v>59897.758999999998</v>
      </c>
      <c r="D216" s="11">
        <v>5</v>
      </c>
      <c r="E216" s="25">
        <f t="shared" si="10"/>
        <v>0.45454545454545453</v>
      </c>
      <c r="F216" s="37">
        <v>5</v>
      </c>
      <c r="G216" s="39">
        <v>967.78899999999999</v>
      </c>
      <c r="H216" s="40">
        <v>728314.5</v>
      </c>
      <c r="I216" s="6">
        <f t="shared" si="11"/>
        <v>752.5550507393657</v>
      </c>
    </row>
    <row r="217" spans="1:9" x14ac:dyDescent="0.2">
      <c r="A217" s="1">
        <v>44378</v>
      </c>
      <c r="B217" s="38">
        <v>6</v>
      </c>
      <c r="C217" s="39">
        <v>1918.03</v>
      </c>
      <c r="D217" s="11">
        <v>5</v>
      </c>
      <c r="E217" s="25">
        <f t="shared" si="10"/>
        <v>0.83333333333333337</v>
      </c>
      <c r="F217" s="37">
        <v>2</v>
      </c>
      <c r="G217" s="39">
        <v>1897.28</v>
      </c>
      <c r="H217" s="40">
        <v>294301.2</v>
      </c>
      <c r="I217" s="6">
        <f t="shared" si="11"/>
        <v>155.11743127002867</v>
      </c>
    </row>
    <row r="218" spans="1:9" x14ac:dyDescent="0.2">
      <c r="A218" s="1">
        <v>44409</v>
      </c>
      <c r="B218" s="38">
        <v>14</v>
      </c>
      <c r="C218" s="39">
        <v>18125.862000000001</v>
      </c>
      <c r="D218" s="11">
        <v>6</v>
      </c>
      <c r="E218" s="25">
        <f t="shared" si="10"/>
        <v>0.42857142857142855</v>
      </c>
      <c r="F218" s="37">
        <v>6</v>
      </c>
      <c r="G218" s="39">
        <v>1494.8720000000001</v>
      </c>
      <c r="H218" s="40">
        <v>580734.80000000005</v>
      </c>
      <c r="I218" s="6">
        <f t="shared" si="11"/>
        <v>388.48463279799211</v>
      </c>
    </row>
    <row r="219" spans="1:9" x14ac:dyDescent="0.2">
      <c r="A219" s="1">
        <v>44440</v>
      </c>
      <c r="B219" s="38">
        <v>13</v>
      </c>
      <c r="C219" s="39">
        <v>2920.8739999999998</v>
      </c>
      <c r="D219" s="11">
        <v>8</v>
      </c>
      <c r="E219" s="25">
        <f t="shared" si="10"/>
        <v>0.61538461538461542</v>
      </c>
      <c r="F219" s="37">
        <v>8</v>
      </c>
      <c r="G219" s="39">
        <v>326.94400000000002</v>
      </c>
      <c r="H219" s="40">
        <v>538221.25</v>
      </c>
      <c r="I219" s="6">
        <f t="shared" si="11"/>
        <v>1646.2184655476167</v>
      </c>
    </row>
    <row r="220" spans="1:9" x14ac:dyDescent="0.2">
      <c r="A220" s="1">
        <v>44470</v>
      </c>
      <c r="B220" s="38">
        <v>11</v>
      </c>
      <c r="C220" s="39">
        <v>2464</v>
      </c>
      <c r="D220" s="11">
        <v>2</v>
      </c>
      <c r="E220" s="25">
        <f t="shared" si="10"/>
        <v>0.18181818181818182</v>
      </c>
      <c r="F220" s="37">
        <v>3</v>
      </c>
      <c r="G220" s="39">
        <v>228</v>
      </c>
      <c r="H220" s="40">
        <v>46056</v>
      </c>
      <c r="I220" s="6">
        <f t="shared" si="11"/>
        <v>202</v>
      </c>
    </row>
    <row r="221" spans="1:9" x14ac:dyDescent="0.2">
      <c r="A221" s="1">
        <v>44501</v>
      </c>
      <c r="B221" s="38">
        <v>6</v>
      </c>
      <c r="C221" s="39">
        <v>5609.47</v>
      </c>
      <c r="D221" s="11">
        <v>2</v>
      </c>
      <c r="E221" s="25">
        <f t="shared" si="10"/>
        <v>0.33333333333333331</v>
      </c>
      <c r="F221" s="37">
        <v>1</v>
      </c>
      <c r="G221" s="39">
        <v>35.1</v>
      </c>
      <c r="H221" s="40">
        <v>13338</v>
      </c>
      <c r="I221" s="6">
        <f t="shared" si="11"/>
        <v>380</v>
      </c>
    </row>
    <row r="222" spans="1:9" x14ac:dyDescent="0.2">
      <c r="A222" s="1">
        <v>44531</v>
      </c>
      <c r="B222" s="38">
        <v>8</v>
      </c>
      <c r="C222" s="39">
        <v>11912.58</v>
      </c>
      <c r="D222" s="11">
        <v>3</v>
      </c>
      <c r="E222" s="25">
        <f t="shared" si="10"/>
        <v>0.375</v>
      </c>
      <c r="F222" s="37">
        <v>3</v>
      </c>
      <c r="G222" s="39">
        <v>316</v>
      </c>
      <c r="H222" s="40">
        <v>403246</v>
      </c>
      <c r="I222" s="6">
        <f t="shared" si="11"/>
        <v>1276.0949367088608</v>
      </c>
    </row>
    <row r="223" spans="1:9" x14ac:dyDescent="0.2">
      <c r="A223" s="1">
        <v>44562</v>
      </c>
      <c r="B223" s="38">
        <v>6</v>
      </c>
      <c r="C223" s="39">
        <v>5904.54</v>
      </c>
      <c r="D223" s="11">
        <v>3</v>
      </c>
      <c r="E223" s="25">
        <f t="shared" si="10"/>
        <v>0.5</v>
      </c>
      <c r="F223" s="37">
        <v>3</v>
      </c>
      <c r="G223" s="39">
        <v>176.59700000000001</v>
      </c>
      <c r="H223" s="40">
        <v>40024.550000000003</v>
      </c>
      <c r="I223" s="6">
        <f t="shared" si="11"/>
        <v>226.64343108886334</v>
      </c>
    </row>
    <row r="224" spans="1:9" x14ac:dyDescent="0.2">
      <c r="A224" s="1">
        <v>44593</v>
      </c>
      <c r="B224" s="38">
        <v>6</v>
      </c>
      <c r="C224" s="39">
        <v>90.03</v>
      </c>
      <c r="D224" s="11">
        <v>3</v>
      </c>
      <c r="E224" s="25">
        <f t="shared" si="10"/>
        <v>0.5</v>
      </c>
      <c r="F224" s="37">
        <v>3</v>
      </c>
      <c r="G224" s="39">
        <v>43.03</v>
      </c>
      <c r="H224" s="40">
        <v>63218.5</v>
      </c>
      <c r="I224" s="6">
        <f t="shared" si="11"/>
        <v>1469.1726702300721</v>
      </c>
    </row>
    <row r="225" spans="1:9" x14ac:dyDescent="0.2">
      <c r="A225" s="1">
        <v>44621</v>
      </c>
      <c r="B225" s="38">
        <v>7</v>
      </c>
      <c r="C225" s="39">
        <v>2012.84</v>
      </c>
      <c r="D225" s="11">
        <v>4</v>
      </c>
      <c r="E225" s="25">
        <f t="shared" si="10"/>
        <v>0.5714285714285714</v>
      </c>
      <c r="F225" s="37">
        <v>2</v>
      </c>
      <c r="G225" s="39">
        <v>74.010000000000005</v>
      </c>
      <c r="H225" s="40">
        <v>105174</v>
      </c>
      <c r="I225" s="6">
        <f t="shared" si="11"/>
        <v>1421.0782326712606</v>
      </c>
    </row>
    <row r="226" spans="1:9" x14ac:dyDescent="0.2">
      <c r="A226" s="1">
        <v>44652</v>
      </c>
      <c r="B226" s="38">
        <v>5</v>
      </c>
      <c r="C226" s="39">
        <v>265.37200000000001</v>
      </c>
      <c r="D226" s="11">
        <v>5</v>
      </c>
      <c r="E226" s="25">
        <f t="shared" si="10"/>
        <v>1</v>
      </c>
      <c r="F226" s="37">
        <v>5</v>
      </c>
      <c r="G226" s="39">
        <v>265.37200000000001</v>
      </c>
      <c r="H226" s="40">
        <v>529294</v>
      </c>
      <c r="I226" s="6">
        <f t="shared" si="11"/>
        <v>1994.5359721447628</v>
      </c>
    </row>
    <row r="227" spans="1:9" x14ac:dyDescent="0.2">
      <c r="A227" s="1">
        <v>44682</v>
      </c>
      <c r="B227" s="38">
        <v>14</v>
      </c>
      <c r="C227" s="39">
        <v>11540.79</v>
      </c>
      <c r="D227" s="11">
        <v>8</v>
      </c>
      <c r="E227" s="25">
        <f t="shared" si="10"/>
        <v>0.5714285714285714</v>
      </c>
      <c r="F227" s="37">
        <v>8</v>
      </c>
      <c r="G227" s="39">
        <v>1101.74</v>
      </c>
      <c r="H227" s="40">
        <v>1005071.38</v>
      </c>
      <c r="I227" s="6">
        <f t="shared" si="11"/>
        <v>912.25822789405845</v>
      </c>
    </row>
    <row r="228" spans="1:9" x14ac:dyDescent="0.2">
      <c r="A228" s="1">
        <v>44713</v>
      </c>
      <c r="B228" s="38">
        <v>4</v>
      </c>
      <c r="C228" s="39">
        <v>4246.88</v>
      </c>
      <c r="D228" s="11">
        <v>3</v>
      </c>
      <c r="E228" s="25">
        <f t="shared" si="10"/>
        <v>0.75</v>
      </c>
      <c r="F228" s="37">
        <v>2</v>
      </c>
      <c r="G228" s="39">
        <v>200.66</v>
      </c>
      <c r="H228" s="40">
        <v>55527</v>
      </c>
      <c r="I228" s="6">
        <f t="shared" si="11"/>
        <v>276.72181800059803</v>
      </c>
    </row>
    <row r="229" spans="1:9" x14ac:dyDescent="0.2">
      <c r="A229" s="1">
        <v>44743</v>
      </c>
      <c r="B229" s="38">
        <v>17</v>
      </c>
      <c r="C229" s="39">
        <v>24652.9</v>
      </c>
      <c r="D229" s="11">
        <v>11</v>
      </c>
      <c r="E229" s="25">
        <f t="shared" si="10"/>
        <v>0.6470588235294118</v>
      </c>
      <c r="F229" s="37">
        <v>12</v>
      </c>
      <c r="G229" s="39">
        <v>2476.21</v>
      </c>
      <c r="H229" s="40">
        <v>703356.7</v>
      </c>
      <c r="I229" s="6">
        <f t="shared" si="11"/>
        <v>284.0456584861542</v>
      </c>
    </row>
    <row r="230" spans="1:9" x14ac:dyDescent="0.2">
      <c r="A230" s="1">
        <v>44774</v>
      </c>
      <c r="B230" s="38">
        <v>13</v>
      </c>
      <c r="C230" s="39">
        <v>11672</v>
      </c>
      <c r="D230" s="11">
        <v>7</v>
      </c>
      <c r="E230" s="25">
        <f t="shared" si="10"/>
        <v>0.53846153846153844</v>
      </c>
      <c r="F230" s="37">
        <v>7</v>
      </c>
      <c r="G230" s="39">
        <v>752.95</v>
      </c>
      <c r="H230" s="40">
        <v>1922750</v>
      </c>
      <c r="I230" s="6">
        <f t="shared" si="11"/>
        <v>2553.6224184872831</v>
      </c>
    </row>
    <row r="231" spans="1:9" x14ac:dyDescent="0.2">
      <c r="A231" s="1">
        <v>44805</v>
      </c>
      <c r="B231" s="38">
        <v>23</v>
      </c>
      <c r="C231" s="39">
        <v>37895.597000000002</v>
      </c>
      <c r="D231" s="11">
        <v>12</v>
      </c>
      <c r="E231" s="25">
        <f t="shared" si="10"/>
        <v>0.52173913043478259</v>
      </c>
      <c r="F231" s="37">
        <v>13</v>
      </c>
      <c r="G231" s="39">
        <v>2587.2269999999999</v>
      </c>
      <c r="H231" s="40">
        <v>2156969.37</v>
      </c>
      <c r="I231" s="6">
        <f t="shared" si="11"/>
        <v>833.69931204335774</v>
      </c>
    </row>
    <row r="232" spans="1:9" x14ac:dyDescent="0.2">
      <c r="A232" s="1">
        <v>44835</v>
      </c>
      <c r="B232" s="38">
        <v>3</v>
      </c>
      <c r="C232" s="39">
        <v>1269.76</v>
      </c>
      <c r="D232" s="11">
        <v>2</v>
      </c>
      <c r="E232" s="25">
        <f t="shared" si="10"/>
        <v>0.66666666666666663</v>
      </c>
      <c r="F232" s="37">
        <v>2</v>
      </c>
      <c r="G232" s="39">
        <v>138</v>
      </c>
      <c r="H232" s="40">
        <v>263595</v>
      </c>
      <c r="I232" s="6">
        <f t="shared" si="11"/>
        <v>1910.108695652174</v>
      </c>
    </row>
    <row r="233" spans="1:9" x14ac:dyDescent="0.2">
      <c r="A233" s="1">
        <v>44866</v>
      </c>
      <c r="B233" s="38">
        <v>5</v>
      </c>
      <c r="C233" s="39">
        <v>9985.0300000000007</v>
      </c>
      <c r="D233" s="11">
        <v>5</v>
      </c>
      <c r="E233" s="25">
        <f t="shared" si="10"/>
        <v>1</v>
      </c>
      <c r="F233" s="37">
        <v>2</v>
      </c>
      <c r="G233" s="39">
        <v>477</v>
      </c>
      <c r="H233" s="40">
        <v>1366885</v>
      </c>
      <c r="I233" s="6">
        <f t="shared" si="11"/>
        <v>2865.5870020964362</v>
      </c>
    </row>
    <row r="234" spans="1:9" x14ac:dyDescent="0.2">
      <c r="A234" s="1">
        <v>44896</v>
      </c>
      <c r="B234" s="38">
        <v>7</v>
      </c>
      <c r="C234" s="39">
        <v>2714.9479999999999</v>
      </c>
      <c r="D234" s="11">
        <v>4</v>
      </c>
      <c r="E234" s="25">
        <f t="shared" si="10"/>
        <v>0.5714285714285714</v>
      </c>
      <c r="F234" s="37">
        <v>5</v>
      </c>
      <c r="G234" s="39">
        <v>351.94799999999998</v>
      </c>
      <c r="H234" s="40">
        <v>144946.74</v>
      </c>
      <c r="I234" s="6">
        <f t="shared" si="11"/>
        <v>411.8413515632991</v>
      </c>
    </row>
    <row r="235" spans="1:9" x14ac:dyDescent="0.2">
      <c r="A235" s="1">
        <v>44927</v>
      </c>
      <c r="B235" s="38">
        <v>8</v>
      </c>
      <c r="C235" s="39">
        <v>3142.74</v>
      </c>
      <c r="D235" s="11">
        <v>5</v>
      </c>
      <c r="E235" s="25">
        <f t="shared" si="10"/>
        <v>0.625</v>
      </c>
      <c r="F235" s="37">
        <v>5</v>
      </c>
      <c r="G235" s="39">
        <v>377.20299999999997</v>
      </c>
      <c r="H235" s="40">
        <v>91237.36</v>
      </c>
      <c r="I235" s="6">
        <f t="shared" si="11"/>
        <v>241.87867010601721</v>
      </c>
    </row>
    <row r="236" spans="1:9" x14ac:dyDescent="0.2">
      <c r="A236" s="1">
        <v>44958</v>
      </c>
      <c r="B236" s="38">
        <v>16</v>
      </c>
      <c r="C236" s="39">
        <v>9658.2540000000008</v>
      </c>
      <c r="D236" s="11">
        <v>9</v>
      </c>
      <c r="E236" s="25">
        <f t="shared" si="10"/>
        <v>0.5625</v>
      </c>
      <c r="F236" s="37">
        <v>9</v>
      </c>
      <c r="G236" s="39">
        <v>1013.573</v>
      </c>
      <c r="H236" s="40">
        <v>915101.98</v>
      </c>
      <c r="I236" s="6">
        <f t="shared" si="11"/>
        <v>902.84762912982092</v>
      </c>
    </row>
    <row r="237" spans="1:9" x14ac:dyDescent="0.2">
      <c r="A237" s="1">
        <v>44986</v>
      </c>
      <c r="B237" s="38">
        <v>2</v>
      </c>
      <c r="C237" s="39">
        <v>191.76</v>
      </c>
      <c r="D237" s="11">
        <v>2</v>
      </c>
      <c r="E237" s="25">
        <f t="shared" si="10"/>
        <v>1</v>
      </c>
      <c r="F237" s="37">
        <v>1</v>
      </c>
      <c r="G237" s="39">
        <v>8.27</v>
      </c>
      <c r="H237" s="40">
        <v>1819.4</v>
      </c>
      <c r="I237" s="6">
        <f t="shared" si="11"/>
        <v>220.00000000000003</v>
      </c>
    </row>
    <row r="238" spans="1:9" x14ac:dyDescent="0.2">
      <c r="A238" s="1">
        <v>45017</v>
      </c>
      <c r="B238" s="38">
        <v>13</v>
      </c>
      <c r="C238" s="39">
        <v>19697.78</v>
      </c>
      <c r="D238" s="11">
        <v>8</v>
      </c>
      <c r="E238" s="25">
        <f t="shared" si="10"/>
        <v>0.61538461538461542</v>
      </c>
      <c r="F238" s="37">
        <v>11</v>
      </c>
      <c r="G238" s="39">
        <v>1200.68</v>
      </c>
      <c r="H238" s="40">
        <v>321378.2</v>
      </c>
      <c r="I238" s="6">
        <f t="shared" si="11"/>
        <v>267.66349068860978</v>
      </c>
    </row>
    <row r="239" spans="1:9" x14ac:dyDescent="0.2">
      <c r="A239" s="1"/>
      <c r="B239" s="38"/>
      <c r="C239" s="39"/>
      <c r="D239" s="11"/>
      <c r="E239" s="25"/>
      <c r="F239" s="37"/>
      <c r="G239" s="39"/>
      <c r="H239" s="40"/>
      <c r="I239" s="6"/>
    </row>
    <row r="240" spans="1:9" x14ac:dyDescent="0.2">
      <c r="A240" s="1"/>
      <c r="B240" s="38"/>
      <c r="C240" s="39"/>
      <c r="D240" s="11"/>
      <c r="E240" s="25"/>
      <c r="F240" s="37"/>
      <c r="G240" s="39"/>
      <c r="H240" s="40"/>
      <c r="I240" s="6"/>
    </row>
    <row r="241" spans="1:13" x14ac:dyDescent="0.2">
      <c r="A241" s="35" t="s">
        <v>61</v>
      </c>
      <c r="I241" s="22"/>
    </row>
    <row r="242" spans="1:13" x14ac:dyDescent="0.2">
      <c r="A242" s="23" t="s">
        <v>58</v>
      </c>
    </row>
    <row r="243" spans="1:13" x14ac:dyDescent="0.2">
      <c r="A243" s="36" t="s">
        <v>59</v>
      </c>
    </row>
    <row r="244" spans="1:13" x14ac:dyDescent="0.2">
      <c r="A244" s="36" t="s">
        <v>60</v>
      </c>
    </row>
    <row r="245" spans="1:13" x14ac:dyDescent="0.2">
      <c r="A245" s="36" t="s">
        <v>179</v>
      </c>
    </row>
    <row r="248" spans="1:13" x14ac:dyDescent="0.2">
      <c r="A248" s="1"/>
      <c r="B248" s="19"/>
    </row>
    <row r="249" spans="1:13" x14ac:dyDescent="0.2">
      <c r="A249" t="s">
        <v>19</v>
      </c>
    </row>
    <row r="250" spans="1:13" x14ac:dyDescent="0.2">
      <c r="A250" s="13" t="s">
        <v>35</v>
      </c>
      <c r="B250" s="1" t="s">
        <v>94</v>
      </c>
      <c r="C250" s="1" t="s">
        <v>95</v>
      </c>
      <c r="D250" s="1" t="s">
        <v>23</v>
      </c>
      <c r="E250" s="1" t="s">
        <v>24</v>
      </c>
      <c r="F250" s="1" t="s">
        <v>25</v>
      </c>
      <c r="G250" s="1" t="s">
        <v>26</v>
      </c>
      <c r="H250" s="1" t="s">
        <v>27</v>
      </c>
      <c r="I250" s="1" t="s">
        <v>96</v>
      </c>
      <c r="J250" s="1" t="s">
        <v>97</v>
      </c>
      <c r="K250" s="1" t="s">
        <v>98</v>
      </c>
      <c r="L250" s="1" t="s">
        <v>99</v>
      </c>
      <c r="M250" s="1" t="s">
        <v>100</v>
      </c>
    </row>
    <row r="251" spans="1:13" hidden="1" x14ac:dyDescent="0.2">
      <c r="A251" s="24" t="s">
        <v>33</v>
      </c>
      <c r="B251" s="19">
        <v>298.38593672498041</v>
      </c>
      <c r="C251" s="19">
        <v>305.784182083009</v>
      </c>
      <c r="D251" s="19">
        <v>200.44032332505768</v>
      </c>
      <c r="E251" s="19">
        <v>270.15399300908501</v>
      </c>
      <c r="F251" s="19">
        <v>253.26676983202614</v>
      </c>
      <c r="G251" s="19">
        <v>350.42693702777143</v>
      </c>
      <c r="H251" s="19">
        <v>351.46218689622452</v>
      </c>
      <c r="I251" s="19">
        <v>289.13275873569143</v>
      </c>
      <c r="J251" s="19">
        <v>303.59101968180954</v>
      </c>
      <c r="K251" s="19">
        <v>507.72337698658123</v>
      </c>
      <c r="L251" s="19">
        <v>228.60132063879396</v>
      </c>
      <c r="M251" s="19">
        <v>273.72933671227003</v>
      </c>
    </row>
    <row r="252" spans="1:13" x14ac:dyDescent="0.2">
      <c r="A252" s="24" t="s">
        <v>34</v>
      </c>
      <c r="B252" s="19">
        <v>322.19386048011614</v>
      </c>
      <c r="C252" s="21">
        <v>361.76485427815697</v>
      </c>
      <c r="D252" s="21">
        <v>327.08604252089242</v>
      </c>
      <c r="E252" s="21">
        <v>372.33218668908614</v>
      </c>
      <c r="F252" s="21">
        <v>495.47982824498166</v>
      </c>
      <c r="G252" s="21">
        <v>304.08624639416996</v>
      </c>
      <c r="H252" s="21">
        <v>364.46789407112391</v>
      </c>
      <c r="I252" s="21">
        <v>338.03699257865503</v>
      </c>
      <c r="J252" s="21">
        <v>311.43220879588625</v>
      </c>
      <c r="K252" s="21">
        <v>237.37620746530891</v>
      </c>
      <c r="L252" s="21">
        <v>359.71788742392221</v>
      </c>
      <c r="M252" s="19">
        <v>470.83661951398142</v>
      </c>
    </row>
    <row r="253" spans="1:13" x14ac:dyDescent="0.2">
      <c r="A253" s="24" t="s">
        <v>62</v>
      </c>
      <c r="B253" s="6">
        <v>355.06042506448989</v>
      </c>
      <c r="C253" s="6">
        <v>461.62705546984364</v>
      </c>
      <c r="D253" s="6">
        <v>412.22593278479275</v>
      </c>
      <c r="E253" s="6">
        <v>485.71</v>
      </c>
      <c r="F253" s="6">
        <v>358.27</v>
      </c>
      <c r="G253" s="6">
        <f>+I36</f>
        <v>272.64672696419638</v>
      </c>
      <c r="H253" s="22">
        <f>+I37</f>
        <v>323.75531094934018</v>
      </c>
      <c r="I253" s="22">
        <v>363.15</v>
      </c>
      <c r="J253" s="22">
        <v>398.62</v>
      </c>
      <c r="K253" s="22">
        <f>+I40</f>
        <v>421.27080548395196</v>
      </c>
      <c r="L253" s="22">
        <f>+I41</f>
        <v>307.35363293499734</v>
      </c>
      <c r="M253" s="22">
        <f>+I42</f>
        <v>493.14227038593737</v>
      </c>
    </row>
    <row r="254" spans="1:13" x14ac:dyDescent="0.2">
      <c r="A254" s="24" t="s">
        <v>92</v>
      </c>
      <c r="B254" s="6">
        <f>+I43</f>
        <v>537.25699837461354</v>
      </c>
      <c r="C254" s="6">
        <f>+I44</f>
        <v>1035.2310242541382</v>
      </c>
      <c r="D254" s="6">
        <v>428.13</v>
      </c>
      <c r="E254" s="6">
        <v>322.25</v>
      </c>
      <c r="F254" s="6">
        <v>768.47</v>
      </c>
      <c r="G254" s="6">
        <v>495</v>
      </c>
      <c r="H254" s="22">
        <v>296.79000000000002</v>
      </c>
      <c r="I254" s="22">
        <v>268.16000000000003</v>
      </c>
      <c r="J254" s="22">
        <v>627.98</v>
      </c>
      <c r="K254" s="22">
        <v>1121.5899999999999</v>
      </c>
      <c r="L254" s="22">
        <v>387.46</v>
      </c>
      <c r="M254" s="22">
        <v>265.27999999999997</v>
      </c>
    </row>
    <row r="255" spans="1:13" x14ac:dyDescent="0.2">
      <c r="A255" s="24">
        <v>2008</v>
      </c>
      <c r="B255" s="6">
        <v>236.96</v>
      </c>
      <c r="C255" s="6">
        <v>308.18</v>
      </c>
      <c r="D255" s="6">
        <v>230.79</v>
      </c>
      <c r="E255" s="6">
        <v>406.18</v>
      </c>
      <c r="F255" s="6">
        <v>489.35</v>
      </c>
      <c r="G255" s="6">
        <v>3636.81</v>
      </c>
      <c r="H255" s="6">
        <v>7430.16</v>
      </c>
      <c r="I255" s="6">
        <v>12624.07</v>
      </c>
      <c r="J255" s="6">
        <v>0</v>
      </c>
      <c r="K255" s="22">
        <v>1332.71</v>
      </c>
      <c r="L255" s="22">
        <v>421.01</v>
      </c>
      <c r="M255" s="22">
        <v>351.68</v>
      </c>
    </row>
    <row r="256" spans="1:13" x14ac:dyDescent="0.2">
      <c r="A256" s="24">
        <v>2009</v>
      </c>
      <c r="B256" s="6">
        <v>245.04</v>
      </c>
      <c r="C256" s="6">
        <v>374.6940443342117</v>
      </c>
      <c r="D256" s="6">
        <v>505.91</v>
      </c>
      <c r="E256" s="6">
        <v>1018.25</v>
      </c>
      <c r="F256" s="6">
        <v>332.40871570222055</v>
      </c>
      <c r="G256" s="6">
        <v>3018.8089055124378</v>
      </c>
      <c r="H256" s="6">
        <v>609.72652039816865</v>
      </c>
      <c r="I256" s="6">
        <v>2793.64</v>
      </c>
      <c r="J256" s="6">
        <v>635.61</v>
      </c>
      <c r="K256" s="6">
        <v>7559.5</v>
      </c>
      <c r="L256" s="6">
        <v>1920.4167577165697</v>
      </c>
      <c r="M256" s="6">
        <v>1178.2784524285933</v>
      </c>
    </row>
    <row r="257" spans="1:13" x14ac:dyDescent="0.2">
      <c r="A257" s="24">
        <v>2010</v>
      </c>
      <c r="B257" s="6">
        <v>505.54118221696422</v>
      </c>
      <c r="C257" s="6">
        <v>3698.9398682463338</v>
      </c>
      <c r="D257" s="6">
        <v>1877.716089005492</v>
      </c>
      <c r="E257" s="6">
        <v>1327.9653391707</v>
      </c>
      <c r="F257" s="6">
        <v>415.47814431549506</v>
      </c>
      <c r="G257" s="6">
        <v>2580.055063608474</v>
      </c>
      <c r="H257" s="6">
        <v>3329.051951532183</v>
      </c>
      <c r="I257" s="6">
        <v>538.78423755004769</v>
      </c>
      <c r="J257" s="6">
        <v>1147.3080506199669</v>
      </c>
      <c r="K257" s="6">
        <v>871.75506540543381</v>
      </c>
      <c r="L257" s="6">
        <v>2652.4419326027132</v>
      </c>
      <c r="M257" s="6">
        <v>530.59120834509372</v>
      </c>
    </row>
    <row r="258" spans="1:13" x14ac:dyDescent="0.2">
      <c r="A258" s="24">
        <v>2011</v>
      </c>
      <c r="B258" s="6">
        <v>415.45699728948529</v>
      </c>
      <c r="C258" s="6">
        <v>716.25462085308061</v>
      </c>
      <c r="D258" s="6">
        <v>728.63696787537117</v>
      </c>
      <c r="E258" s="6">
        <v>562.04103911126117</v>
      </c>
      <c r="F258" s="6">
        <v>277.5238629691093</v>
      </c>
      <c r="G258" s="6">
        <v>721.21521110238348</v>
      </c>
      <c r="H258" s="6">
        <v>691.85700941003847</v>
      </c>
      <c r="I258" s="6">
        <v>379.11210152281956</v>
      </c>
      <c r="J258" s="6">
        <v>261.06124053359787</v>
      </c>
      <c r="K258" s="6">
        <v>359.11000414473182</v>
      </c>
      <c r="L258" s="6">
        <v>319.53206651758359</v>
      </c>
      <c r="M258" s="6">
        <v>295.00075349203541</v>
      </c>
    </row>
    <row r="259" spans="1:13" x14ac:dyDescent="0.2">
      <c r="A259" s="24">
        <v>2012</v>
      </c>
      <c r="B259" s="6">
        <v>355.88777227047427</v>
      </c>
      <c r="C259" s="6">
        <v>455.87542189399198</v>
      </c>
      <c r="D259" s="6">
        <v>289.89316905712536</v>
      </c>
      <c r="E259" s="6">
        <v>330.09859979895361</v>
      </c>
      <c r="F259" s="6">
        <v>505.99171121897859</v>
      </c>
      <c r="G259" s="6">
        <v>474.7925547794332</v>
      </c>
      <c r="H259" s="6">
        <v>324.53845086379829</v>
      </c>
      <c r="I259" s="6">
        <v>424.60377879540857</v>
      </c>
      <c r="J259" s="6">
        <v>514.46855658869117</v>
      </c>
      <c r="K259" s="6">
        <v>455.24544484473842</v>
      </c>
      <c r="L259" s="6">
        <v>648.41106270598868</v>
      </c>
      <c r="M259" s="6">
        <v>482.66611755160244</v>
      </c>
    </row>
    <row r="260" spans="1:13" x14ac:dyDescent="0.2">
      <c r="A260" s="24">
        <v>2013</v>
      </c>
      <c r="B260" s="6">
        <v>667.45936994048304</v>
      </c>
      <c r="C260" s="6">
        <v>326.66643783450507</v>
      </c>
      <c r="D260" s="6">
        <v>355.84217158859468</v>
      </c>
      <c r="E260" s="6">
        <v>449.27777318592751</v>
      </c>
      <c r="F260" s="6">
        <v>475.26098558461587</v>
      </c>
      <c r="G260" s="6">
        <v>603.75670488351614</v>
      </c>
      <c r="H260" s="6">
        <v>392.39438915334898</v>
      </c>
      <c r="I260" s="6">
        <v>452.41772482002813</v>
      </c>
      <c r="J260" s="6">
        <v>397.81307685546017</v>
      </c>
      <c r="K260" s="6">
        <v>261.78233375334912</v>
      </c>
      <c r="L260" s="6">
        <v>390.15892794445682</v>
      </c>
      <c r="M260" s="6">
        <v>293.64367399977897</v>
      </c>
    </row>
    <row r="261" spans="1:13" x14ac:dyDescent="0.2">
      <c r="A261" s="24">
        <v>2014</v>
      </c>
      <c r="B261" s="6">
        <v>350.25972979114766</v>
      </c>
      <c r="C261" s="6">
        <v>367.40669878709667</v>
      </c>
      <c r="D261" s="6">
        <v>306.25795480813571</v>
      </c>
      <c r="E261" s="6">
        <v>485.9932966927409</v>
      </c>
      <c r="F261" s="6">
        <v>319.62222381154101</v>
      </c>
      <c r="G261" s="6">
        <v>327.20287516932927</v>
      </c>
      <c r="H261" s="6">
        <v>200.05169545322295</v>
      </c>
      <c r="I261" s="6">
        <v>328.66010924642364</v>
      </c>
      <c r="J261" s="6">
        <v>382.89814355436073</v>
      </c>
      <c r="K261" s="6">
        <v>403.86145605146709</v>
      </c>
      <c r="L261" s="6">
        <v>176.75891696198656</v>
      </c>
      <c r="M261" s="6">
        <v>542.43375523097518</v>
      </c>
    </row>
    <row r="262" spans="1:13" x14ac:dyDescent="0.2">
      <c r="A262" s="24">
        <v>2015</v>
      </c>
      <c r="B262" s="6">
        <v>495.33287275030079</v>
      </c>
      <c r="C262" s="6">
        <v>281.75803398136213</v>
      </c>
      <c r="D262" s="6">
        <v>1987.3828746729225</v>
      </c>
      <c r="E262" s="6">
        <v>231.97583787996882</v>
      </c>
      <c r="F262" s="6">
        <v>175</v>
      </c>
      <c r="G262" s="6">
        <v>4647.6094159107552</v>
      </c>
      <c r="H262" s="6">
        <v>249.99999999999997</v>
      </c>
      <c r="I262" s="6">
        <v>2136.9274490299199</v>
      </c>
      <c r="J262" s="6">
        <v>298.06261817080662</v>
      </c>
      <c r="K262" s="6">
        <v>249.31176766959061</v>
      </c>
      <c r="L262" s="6">
        <v>175.67979709915193</v>
      </c>
      <c r="M262" s="6">
        <v>324.55888193990967</v>
      </c>
    </row>
    <row r="263" spans="1:13" x14ac:dyDescent="0.2">
      <c r="A263" s="24">
        <v>2016</v>
      </c>
      <c r="B263" s="6">
        <v>354.50320762131281</v>
      </c>
      <c r="C263" s="6">
        <v>218.52701856436164</v>
      </c>
      <c r="D263" s="6">
        <v>196.625</v>
      </c>
      <c r="E263" s="6">
        <v>217.2752464297586</v>
      </c>
      <c r="F263" s="6">
        <v>210.17778843357729</v>
      </c>
      <c r="G263" s="6">
        <v>179.76878612716763</v>
      </c>
      <c r="H263" s="6">
        <v>201.1904761904762</v>
      </c>
      <c r="I263" s="6">
        <v>505.77496572969943</v>
      </c>
      <c r="J263" s="6">
        <v>204.24851040688961</v>
      </c>
      <c r="K263" s="6">
        <v>144.44444444444446</v>
      </c>
      <c r="L263" s="6">
        <v>203.13467492260062</v>
      </c>
      <c r="M263" s="6">
        <v>227.65205702090816</v>
      </c>
    </row>
    <row r="264" spans="1:13" x14ac:dyDescent="0.2">
      <c r="A264" s="24">
        <v>2017</v>
      </c>
      <c r="B264" s="6">
        <v>200.43</v>
      </c>
      <c r="C264" s="6">
        <v>280.17154026920394</v>
      </c>
      <c r="D264" s="6">
        <v>436.92448076808631</v>
      </c>
      <c r="E264" s="6">
        <v>224.99999999999997</v>
      </c>
      <c r="F264" s="6">
        <v>269.47619047619048</v>
      </c>
      <c r="G264" s="6">
        <v>392.57142857142856</v>
      </c>
      <c r="H264" s="6">
        <v>215.18973694881129</v>
      </c>
      <c r="I264" s="6">
        <v>196.81602907702475</v>
      </c>
      <c r="J264" s="6">
        <v>153.13901345291481</v>
      </c>
      <c r="K264" s="6">
        <v>0</v>
      </c>
      <c r="L264" s="6">
        <v>307.94852135815989</v>
      </c>
      <c r="M264" s="6">
        <v>271.64147443274533</v>
      </c>
    </row>
    <row r="265" spans="1:13" x14ac:dyDescent="0.2">
      <c r="A265" s="24">
        <v>2018</v>
      </c>
      <c r="B265" s="6">
        <v>230.42944857061917</v>
      </c>
      <c r="C265" s="6">
        <v>308.36785775936477</v>
      </c>
      <c r="D265" s="6">
        <v>301.58611141190852</v>
      </c>
      <c r="E265" s="6">
        <v>998.23640174642117</v>
      </c>
      <c r="F265" s="6">
        <v>297.37407134200959</v>
      </c>
      <c r="G265" s="6">
        <v>322.53282719267213</v>
      </c>
      <c r="H265" s="6">
        <v>893.28354042646311</v>
      </c>
      <c r="I265" s="6">
        <v>730.15024191494786</v>
      </c>
      <c r="J265" s="6">
        <v>237.17645375709822</v>
      </c>
      <c r="K265" s="6">
        <v>396.77241379310345</v>
      </c>
      <c r="L265" s="6">
        <v>658.90403212588092</v>
      </c>
      <c r="M265" s="6">
        <v>496.34717113437569</v>
      </c>
    </row>
    <row r="266" spans="1:13" x14ac:dyDescent="0.2">
      <c r="A266" s="24">
        <v>2019</v>
      </c>
      <c r="B266" s="6">
        <v>209.76934903880681</v>
      </c>
      <c r="C266" s="6">
        <v>797.37806788695605</v>
      </c>
      <c r="D266" s="6">
        <v>975.17934575457946</v>
      </c>
      <c r="E266" s="6">
        <v>397.90909090909093</v>
      </c>
      <c r="F266" s="6">
        <v>765.32136715391221</v>
      </c>
      <c r="G266" s="6">
        <v>658.64741743149989</v>
      </c>
      <c r="H266" s="6">
        <v>349.55636326108879</v>
      </c>
      <c r="I266" s="6">
        <v>0</v>
      </c>
      <c r="J266" s="6">
        <v>240.89044904768522</v>
      </c>
      <c r="K266" s="6">
        <v>84.86397058823529</v>
      </c>
      <c r="L266" s="6">
        <v>410.13115673385465</v>
      </c>
      <c r="M266" s="6">
        <v>275.64591439688718</v>
      </c>
    </row>
    <row r="267" spans="1:13" x14ac:dyDescent="0.2">
      <c r="A267" s="24">
        <v>2020</v>
      </c>
      <c r="B267" s="84">
        <v>322.49851416673778</v>
      </c>
      <c r="C267" s="6">
        <v>205.29337489642108</v>
      </c>
      <c r="D267" s="6">
        <v>381.18776452481723</v>
      </c>
      <c r="E267" s="6">
        <v>1502</v>
      </c>
      <c r="F267" s="6">
        <v>544.70588235294122</v>
      </c>
      <c r="G267" s="6">
        <v>201</v>
      </c>
      <c r="H267" s="6">
        <v>502.22020485090087</v>
      </c>
      <c r="I267" s="6">
        <v>1247.1647818706876</v>
      </c>
      <c r="J267" s="6">
        <v>1907.4859653404928</v>
      </c>
      <c r="K267" s="6">
        <v>219.99999999999997</v>
      </c>
      <c r="L267" s="6">
        <v>681.5918411831185</v>
      </c>
      <c r="M267" s="6">
        <v>791.43995044988048</v>
      </c>
    </row>
    <row r="268" spans="1:13" x14ac:dyDescent="0.2">
      <c r="A268" s="24">
        <v>2021</v>
      </c>
      <c r="B268" s="84">
        <v>1072.6576172792079</v>
      </c>
      <c r="C268" s="84">
        <v>1487.323151236661</v>
      </c>
      <c r="D268" s="6">
        <v>1351.1434754635316</v>
      </c>
      <c r="E268" s="6">
        <v>653.16608828420465</v>
      </c>
      <c r="F268" s="6">
        <v>792.9221148379761</v>
      </c>
      <c r="G268" s="6">
        <v>752.5550507393657</v>
      </c>
      <c r="H268" s="6">
        <v>155.11743127002867</v>
      </c>
      <c r="I268" s="6">
        <v>388.48463279799211</v>
      </c>
      <c r="J268" s="6">
        <v>1646.2184655476167</v>
      </c>
      <c r="K268" s="6">
        <v>202</v>
      </c>
      <c r="L268" s="6">
        <v>380</v>
      </c>
      <c r="M268" s="6">
        <v>1276.0949367088608</v>
      </c>
    </row>
    <row r="269" spans="1:13" x14ac:dyDescent="0.2">
      <c r="A269" s="24">
        <v>2022</v>
      </c>
      <c r="B269" s="84">
        <v>226.64343108886334</v>
      </c>
      <c r="C269" s="84">
        <v>1469.1726702300721</v>
      </c>
      <c r="D269" s="6">
        <v>1421.0782326712606</v>
      </c>
      <c r="E269" s="6">
        <v>1994.5359721447628</v>
      </c>
      <c r="F269" s="6">
        <v>912.25822789405845</v>
      </c>
      <c r="G269" s="6">
        <v>276.72181800059803</v>
      </c>
      <c r="H269" s="6">
        <v>284.0456584861542</v>
      </c>
      <c r="I269" s="6">
        <v>2553.6224184872831</v>
      </c>
      <c r="J269" s="6">
        <v>833.69931204335774</v>
      </c>
      <c r="K269" s="6">
        <v>1910.108695652174</v>
      </c>
      <c r="L269" s="6">
        <v>2865.5870020964362</v>
      </c>
      <c r="M269" s="6">
        <v>411.8413515632991</v>
      </c>
    </row>
    <row r="270" spans="1:13" x14ac:dyDescent="0.2">
      <c r="A270" s="24">
        <v>2023</v>
      </c>
      <c r="B270" s="84">
        <v>241.87867010601721</v>
      </c>
      <c r="C270" s="84">
        <v>902.84762912982092</v>
      </c>
      <c r="D270" s="6">
        <v>220.00000000000003</v>
      </c>
      <c r="E270" s="6">
        <v>267.66349068860978</v>
      </c>
      <c r="F270" s="6"/>
      <c r="G270" s="6"/>
      <c r="H270" s="6"/>
      <c r="I270" s="6"/>
      <c r="J270" s="6"/>
      <c r="K270" s="6"/>
      <c r="L270" s="6"/>
      <c r="M270" s="6"/>
    </row>
    <row r="271" spans="1:13" x14ac:dyDescent="0.2">
      <c r="A271" s="1"/>
    </row>
    <row r="272" spans="1:13" x14ac:dyDescent="0.2">
      <c r="A272" s="1" t="s">
        <v>18</v>
      </c>
    </row>
    <row r="273" spans="1:13" x14ac:dyDescent="0.2">
      <c r="A273" s="13" t="s">
        <v>35</v>
      </c>
      <c r="B273" s="1" t="s">
        <v>94</v>
      </c>
      <c r="C273" s="1" t="s">
        <v>95</v>
      </c>
      <c r="D273" s="1" t="s">
        <v>23</v>
      </c>
      <c r="E273" s="1" t="s">
        <v>24</v>
      </c>
      <c r="F273" s="1" t="s">
        <v>25</v>
      </c>
      <c r="G273" s="1" t="s">
        <v>26</v>
      </c>
      <c r="H273" s="1" t="s">
        <v>27</v>
      </c>
      <c r="I273" s="1" t="s">
        <v>96</v>
      </c>
      <c r="J273" s="1" t="s">
        <v>97</v>
      </c>
      <c r="K273" s="1" t="s">
        <v>98</v>
      </c>
      <c r="L273" s="1" t="s">
        <v>99</v>
      </c>
      <c r="M273" s="1" t="s">
        <v>100</v>
      </c>
    </row>
    <row r="274" spans="1:13" hidden="1" x14ac:dyDescent="0.2">
      <c r="A274" s="24" t="s">
        <v>33</v>
      </c>
      <c r="B274" s="18">
        <v>1209755.95</v>
      </c>
      <c r="C274" s="18">
        <v>4170405.46</v>
      </c>
      <c r="D274" s="18">
        <v>2773809.65</v>
      </c>
      <c r="E274" s="18">
        <v>686310.01</v>
      </c>
      <c r="F274" s="18">
        <v>3741030.81</v>
      </c>
      <c r="G274" s="18">
        <v>1942833.52</v>
      </c>
      <c r="H274" s="18">
        <v>2044652.36</v>
      </c>
      <c r="I274" s="18">
        <v>1989653.49</v>
      </c>
      <c r="J274" s="18">
        <v>3193258.69</v>
      </c>
      <c r="K274" s="18">
        <v>8518107.5899999999</v>
      </c>
      <c r="L274" s="18">
        <v>1842154.71</v>
      </c>
      <c r="M274" s="18">
        <v>952899.45</v>
      </c>
    </row>
    <row r="275" spans="1:13" x14ac:dyDescent="0.2">
      <c r="A275" s="24" t="s">
        <v>34</v>
      </c>
      <c r="B275" s="20">
        <v>1118950.28</v>
      </c>
      <c r="C275" s="20">
        <f>5701671.68</f>
        <v>5701671.6799999997</v>
      </c>
      <c r="D275" s="20">
        <v>2990636</v>
      </c>
      <c r="E275" s="20">
        <v>3480941.06</v>
      </c>
      <c r="F275" s="20">
        <v>5311157.78</v>
      </c>
      <c r="G275" s="20">
        <v>2703889.29</v>
      </c>
      <c r="H275" s="20">
        <v>4650705.09</v>
      </c>
      <c r="I275" s="20">
        <v>1836091.87</v>
      </c>
      <c r="J275" s="20">
        <v>5604577.6299999999</v>
      </c>
      <c r="K275" s="20">
        <v>1324037.01</v>
      </c>
      <c r="L275" s="20">
        <v>1612996.95</v>
      </c>
      <c r="M275" s="40">
        <v>4024433.63</v>
      </c>
    </row>
    <row r="276" spans="1:13" x14ac:dyDescent="0.2">
      <c r="A276" s="24" t="s">
        <v>62</v>
      </c>
      <c r="B276" s="40">
        <v>1537320.39</v>
      </c>
      <c r="C276" s="40">
        <v>2259041.2400000002</v>
      </c>
      <c r="D276" s="40">
        <v>4813881.28</v>
      </c>
      <c r="E276" s="20">
        <v>3141523.23</v>
      </c>
      <c r="F276" s="20">
        <v>6025369.9500000002</v>
      </c>
      <c r="G276" s="22">
        <f>+H36</f>
        <v>890923.62</v>
      </c>
      <c r="H276" s="22">
        <f>+H37</f>
        <v>1590293.21</v>
      </c>
      <c r="I276" s="22">
        <v>4274006.8099999996</v>
      </c>
      <c r="J276" s="22">
        <v>2004961.5</v>
      </c>
      <c r="K276" s="22">
        <f>+H40</f>
        <v>1846724.83</v>
      </c>
      <c r="L276" s="22">
        <f>+H41</f>
        <v>5058312.37</v>
      </c>
      <c r="M276" s="22">
        <f>+H42</f>
        <v>2214236.41</v>
      </c>
    </row>
    <row r="277" spans="1:13" x14ac:dyDescent="0.2">
      <c r="A277" s="24" t="s">
        <v>92</v>
      </c>
      <c r="B277" s="22">
        <f>+H43</f>
        <v>4569069.37</v>
      </c>
      <c r="C277" s="22">
        <f>+H44</f>
        <v>11078923.369999999</v>
      </c>
      <c r="D277" s="40">
        <v>2567201.33</v>
      </c>
      <c r="E277" s="20">
        <v>3250525.86</v>
      </c>
      <c r="F277" s="20">
        <v>4844311.6399999997</v>
      </c>
      <c r="G277" s="20">
        <v>4008594.4</v>
      </c>
      <c r="H277" s="20">
        <v>2529957.38</v>
      </c>
      <c r="I277" s="22">
        <v>2892575.29</v>
      </c>
      <c r="J277" s="22">
        <v>1936243.01</v>
      </c>
      <c r="K277" s="22">
        <v>6035465.6900000004</v>
      </c>
      <c r="L277" s="22">
        <v>1171854.94</v>
      </c>
      <c r="M277" s="22">
        <v>2413328.16</v>
      </c>
    </row>
    <row r="278" spans="1:13" x14ac:dyDescent="0.2">
      <c r="A278" s="4">
        <v>2008</v>
      </c>
      <c r="B278" s="22">
        <f>+H55</f>
        <v>1304223.48</v>
      </c>
      <c r="C278" s="22">
        <f>H56</f>
        <v>433826.75</v>
      </c>
      <c r="D278" s="22">
        <f>H57</f>
        <v>3959010.21</v>
      </c>
      <c r="E278" s="40">
        <v>1409967.24</v>
      </c>
      <c r="F278" s="40">
        <v>2287897.7799999998</v>
      </c>
      <c r="G278" s="40">
        <v>35829909.810000002</v>
      </c>
      <c r="H278" s="20">
        <v>48806966.780000001</v>
      </c>
      <c r="I278" s="22">
        <v>93831700.030000001</v>
      </c>
      <c r="J278" s="22">
        <v>0</v>
      </c>
      <c r="K278" s="22">
        <v>43559940.380000003</v>
      </c>
      <c r="L278" s="40">
        <v>3757649.9199999999</v>
      </c>
      <c r="M278" s="40">
        <v>1501254.23</v>
      </c>
    </row>
    <row r="279" spans="1:13" x14ac:dyDescent="0.2">
      <c r="A279" s="4">
        <v>2009</v>
      </c>
      <c r="B279" s="40">
        <v>880837.75</v>
      </c>
      <c r="C279" s="6">
        <v>604287.81999999995</v>
      </c>
      <c r="D279" s="6">
        <v>1356772.99</v>
      </c>
      <c r="E279" s="40">
        <v>773943.34</v>
      </c>
      <c r="F279" s="40">
        <v>3758375.82</v>
      </c>
      <c r="G279" s="40">
        <v>1441487.29</v>
      </c>
      <c r="H279" s="40">
        <v>3236428.98</v>
      </c>
      <c r="I279" s="40">
        <v>7324454.3799999999</v>
      </c>
      <c r="J279" s="40">
        <v>29932</v>
      </c>
      <c r="K279" s="40">
        <v>12131040.07</v>
      </c>
      <c r="L279" s="6">
        <v>2654065.89</v>
      </c>
      <c r="M279" s="6">
        <v>9445466.5500000007</v>
      </c>
    </row>
    <row r="280" spans="1:13" x14ac:dyDescent="0.2">
      <c r="A280" s="4">
        <v>2010</v>
      </c>
      <c r="B280" s="6">
        <v>4099665.49</v>
      </c>
      <c r="C280" s="6">
        <v>6303884.9800000004</v>
      </c>
      <c r="D280" s="6">
        <v>4826740.5599999996</v>
      </c>
      <c r="E280" s="6">
        <v>3471860.47</v>
      </c>
      <c r="F280" s="6">
        <v>1820157.4</v>
      </c>
      <c r="G280">
        <v>6072056.3899999997</v>
      </c>
      <c r="H280">
        <v>4596455.32</v>
      </c>
      <c r="I280">
        <v>3716759.96</v>
      </c>
      <c r="J280" s="40">
        <v>1121923.8600000001</v>
      </c>
      <c r="K280" s="40">
        <v>2705881.52</v>
      </c>
      <c r="L280" s="40">
        <v>6592803.5700000003</v>
      </c>
      <c r="M280" s="6">
        <v>2864918.74</v>
      </c>
    </row>
    <row r="281" spans="1:13" x14ac:dyDescent="0.2">
      <c r="A281" s="4">
        <v>2011</v>
      </c>
      <c r="B281" s="40">
        <v>2216371.6800000002</v>
      </c>
      <c r="C281" s="40">
        <v>604518.9</v>
      </c>
      <c r="D281" s="40">
        <v>11572567.17</v>
      </c>
      <c r="E281">
        <v>2332301.7000000002</v>
      </c>
      <c r="F281">
        <v>2774369.98</v>
      </c>
      <c r="G281">
        <v>2446928.15</v>
      </c>
      <c r="H281">
        <v>4237220.83</v>
      </c>
      <c r="I281">
        <v>667147.06999999995</v>
      </c>
      <c r="J281">
        <v>2978732.25</v>
      </c>
      <c r="K281">
        <v>2715376.54</v>
      </c>
      <c r="L281">
        <v>1391869.22</v>
      </c>
      <c r="M281">
        <v>4625707.6900000004</v>
      </c>
    </row>
    <row r="282" spans="1:13" x14ac:dyDescent="0.2">
      <c r="A282" s="4">
        <v>2012</v>
      </c>
      <c r="B282" s="6">
        <v>2034845.28</v>
      </c>
      <c r="C282" s="6">
        <v>3360494.79</v>
      </c>
      <c r="D282" s="6">
        <v>1015037.74</v>
      </c>
      <c r="E282">
        <v>834086.54</v>
      </c>
      <c r="F282">
        <v>7401140.7599999998</v>
      </c>
      <c r="G282">
        <v>2940680.39</v>
      </c>
      <c r="H282">
        <v>498136.34</v>
      </c>
      <c r="I282">
        <v>4907849.4400000004</v>
      </c>
      <c r="J282">
        <v>337567</v>
      </c>
      <c r="K282">
        <v>1360942.6</v>
      </c>
      <c r="L282">
        <v>1821788.69</v>
      </c>
      <c r="M282">
        <v>1963075.5</v>
      </c>
    </row>
    <row r="283" spans="1:13" x14ac:dyDescent="0.2">
      <c r="A283" s="4">
        <v>2013</v>
      </c>
      <c r="B283" s="6">
        <v>1170803.83</v>
      </c>
      <c r="C283" s="6">
        <v>756594.75</v>
      </c>
      <c r="D283" s="6">
        <v>279549.61</v>
      </c>
      <c r="E283" s="40">
        <v>2011205.43</v>
      </c>
      <c r="F283" s="40">
        <v>592552.06999999995</v>
      </c>
      <c r="G283" s="40">
        <v>2626342.27</v>
      </c>
      <c r="H283">
        <v>700580.55</v>
      </c>
      <c r="I283">
        <v>1124182.04</v>
      </c>
      <c r="J283">
        <v>2715392.5</v>
      </c>
      <c r="K283">
        <v>4021116.7</v>
      </c>
      <c r="L283">
        <v>2690297.58</v>
      </c>
      <c r="M283">
        <v>770570.92</v>
      </c>
    </row>
    <row r="284" spans="1:13" x14ac:dyDescent="0.2">
      <c r="A284" s="4">
        <v>2014</v>
      </c>
      <c r="B284" s="40">
        <v>816900.26</v>
      </c>
      <c r="C284">
        <v>1106094.3999999999</v>
      </c>
      <c r="D284">
        <v>769753.95</v>
      </c>
      <c r="E284">
        <v>1871963.56</v>
      </c>
      <c r="F284">
        <v>580974.12</v>
      </c>
      <c r="G284">
        <v>1138394.1000000001</v>
      </c>
      <c r="H284">
        <v>1512670.89</v>
      </c>
      <c r="I284">
        <v>997895.9</v>
      </c>
      <c r="J284" s="6">
        <v>663723.30000000005</v>
      </c>
      <c r="K284" s="6">
        <v>1196508.22</v>
      </c>
      <c r="L284" s="6">
        <v>69330.149999999994</v>
      </c>
      <c r="M284">
        <v>634492.9</v>
      </c>
    </row>
    <row r="285" spans="1:13" x14ac:dyDescent="0.2">
      <c r="A285" s="4">
        <v>2015</v>
      </c>
      <c r="B285" s="40">
        <v>2700090.2</v>
      </c>
      <c r="C285">
        <v>307035.95600000001</v>
      </c>
      <c r="D285">
        <v>2202616.44</v>
      </c>
      <c r="E285" s="6">
        <v>23810</v>
      </c>
      <c r="F285" s="6">
        <v>6312.25</v>
      </c>
      <c r="G285" s="6">
        <v>3745369</v>
      </c>
      <c r="H285">
        <v>9005</v>
      </c>
      <c r="I285">
        <v>3084851.37</v>
      </c>
      <c r="J285" s="6">
        <v>476400.04</v>
      </c>
      <c r="K285" s="40">
        <v>96492.38</v>
      </c>
      <c r="L285" s="40">
        <v>22165.52</v>
      </c>
      <c r="M285" s="40">
        <v>482109.5</v>
      </c>
    </row>
    <row r="286" spans="1:13" x14ac:dyDescent="0.2">
      <c r="A286" s="4">
        <v>2016</v>
      </c>
      <c r="B286" s="40">
        <v>307629.73</v>
      </c>
      <c r="C286">
        <v>519939.15</v>
      </c>
      <c r="D286">
        <v>47190</v>
      </c>
      <c r="E286">
        <v>139880.5</v>
      </c>
      <c r="F286" s="6">
        <v>312958.3</v>
      </c>
      <c r="G286" s="6">
        <v>31100</v>
      </c>
      <c r="H286" s="6">
        <v>59150</v>
      </c>
      <c r="I286" s="84">
        <v>343132.91</v>
      </c>
      <c r="J286" s="84">
        <v>156244.79999999999</v>
      </c>
      <c r="K286" s="84">
        <v>6500</v>
      </c>
      <c r="L286">
        <v>131225</v>
      </c>
      <c r="M286">
        <v>449627.61</v>
      </c>
    </row>
    <row r="287" spans="1:13" x14ac:dyDescent="0.2">
      <c r="A287" s="4">
        <v>2017</v>
      </c>
      <c r="B287">
        <v>48134.25</v>
      </c>
      <c r="C287">
        <v>38986.15</v>
      </c>
      <c r="D287">
        <v>440516</v>
      </c>
      <c r="E287">
        <v>30393</v>
      </c>
      <c r="F287">
        <v>169770</v>
      </c>
      <c r="G287">
        <v>76944</v>
      </c>
      <c r="H287">
        <v>1712568.8</v>
      </c>
      <c r="I287">
        <v>214435</v>
      </c>
      <c r="J287">
        <v>17075</v>
      </c>
      <c r="K287" s="6">
        <v>0</v>
      </c>
      <c r="L287">
        <v>281157</v>
      </c>
      <c r="M287">
        <v>63258.78</v>
      </c>
    </row>
    <row r="288" spans="1:13" x14ac:dyDescent="0.2">
      <c r="A288" s="4">
        <v>2018</v>
      </c>
      <c r="B288">
        <v>374166.73</v>
      </c>
      <c r="C288">
        <v>178637.5</v>
      </c>
      <c r="D288">
        <v>194954.31</v>
      </c>
      <c r="E288">
        <v>229550.45</v>
      </c>
      <c r="F288">
        <v>225754.5</v>
      </c>
      <c r="G288" s="6">
        <v>993668.81</v>
      </c>
      <c r="H288" s="6">
        <v>4899347.57</v>
      </c>
      <c r="I288" s="6">
        <v>100355.5</v>
      </c>
      <c r="J288" s="6">
        <v>431035</v>
      </c>
      <c r="K288">
        <v>57532</v>
      </c>
      <c r="L288">
        <v>1607989.4</v>
      </c>
      <c r="M288">
        <v>806931.45</v>
      </c>
    </row>
    <row r="289" spans="1:13" x14ac:dyDescent="0.2">
      <c r="A289" s="4">
        <v>2019</v>
      </c>
      <c r="B289">
        <v>1659049</v>
      </c>
      <c r="C289">
        <v>2944241.17</v>
      </c>
      <c r="D289">
        <v>1304819.22</v>
      </c>
      <c r="E289">
        <v>43770</v>
      </c>
      <c r="F289">
        <v>142411</v>
      </c>
      <c r="G289">
        <v>196632.6</v>
      </c>
      <c r="H289">
        <v>555493.30000000005</v>
      </c>
      <c r="I289">
        <v>0</v>
      </c>
      <c r="J289">
        <v>138618</v>
      </c>
      <c r="K289">
        <v>23083</v>
      </c>
      <c r="L289" s="84">
        <v>131648</v>
      </c>
      <c r="M289" s="84">
        <v>212523</v>
      </c>
    </row>
    <row r="290" spans="1:13" x14ac:dyDescent="0.2">
      <c r="A290" s="4">
        <v>2020</v>
      </c>
      <c r="B290">
        <v>419447.05</v>
      </c>
      <c r="C290">
        <v>104055</v>
      </c>
      <c r="D290">
        <v>990707</v>
      </c>
      <c r="E290">
        <v>15020</v>
      </c>
      <c r="F290">
        <v>32410</v>
      </c>
      <c r="G290">
        <v>804</v>
      </c>
      <c r="H290">
        <v>1526880</v>
      </c>
      <c r="I290">
        <v>282875.68</v>
      </c>
      <c r="J290">
        <v>296968.86</v>
      </c>
      <c r="K290">
        <v>5130.3999999999996</v>
      </c>
      <c r="L290">
        <v>287680.15000000002</v>
      </c>
      <c r="M290">
        <v>1188355</v>
      </c>
    </row>
    <row r="291" spans="1:13" x14ac:dyDescent="0.2">
      <c r="A291" s="4">
        <v>2021</v>
      </c>
      <c r="B291">
        <v>452324.7</v>
      </c>
      <c r="C291">
        <v>214921.17</v>
      </c>
      <c r="D291">
        <v>92402</v>
      </c>
      <c r="E291">
        <v>1660256.1</v>
      </c>
      <c r="F291">
        <v>278950</v>
      </c>
      <c r="G291">
        <v>728314.5</v>
      </c>
      <c r="H291">
        <v>294301.2</v>
      </c>
      <c r="I291">
        <v>580734.80000000005</v>
      </c>
      <c r="J291">
        <v>538221.25</v>
      </c>
      <c r="K291">
        <v>46056</v>
      </c>
      <c r="L291">
        <v>13338</v>
      </c>
      <c r="M291">
        <v>403246</v>
      </c>
    </row>
    <row r="292" spans="1:13" x14ac:dyDescent="0.2">
      <c r="A292" s="4">
        <v>2022</v>
      </c>
      <c r="B292">
        <v>40024.550000000003</v>
      </c>
      <c r="C292">
        <v>63218.5</v>
      </c>
      <c r="D292">
        <v>105174</v>
      </c>
      <c r="E292">
        <v>529294</v>
      </c>
      <c r="F292">
        <v>1005071.38</v>
      </c>
      <c r="G292">
        <v>55527</v>
      </c>
      <c r="H292">
        <v>703356.7</v>
      </c>
      <c r="I292">
        <v>1922750</v>
      </c>
      <c r="J292">
        <v>2156969.37</v>
      </c>
      <c r="K292">
        <v>263595</v>
      </c>
      <c r="L292">
        <v>1366885</v>
      </c>
      <c r="M292">
        <v>144946.74</v>
      </c>
    </row>
    <row r="293" spans="1:13" x14ac:dyDescent="0.2">
      <c r="A293" s="4">
        <v>2023</v>
      </c>
      <c r="B293">
        <v>91237.36</v>
      </c>
      <c r="C293">
        <v>915101.98</v>
      </c>
      <c r="D293">
        <v>1819.4</v>
      </c>
      <c r="E293">
        <v>321378.2</v>
      </c>
    </row>
  </sheetData>
  <phoneticPr fontId="4" type="noConversion"/>
  <pageMargins left="0.75" right="0.75" top="1" bottom="1" header="0.5" footer="0.5"/>
  <pageSetup scale="21" orientation="landscape" horizontalDpi="1200" verticalDpi="1200" r:id="rId1"/>
  <headerFooter alignWithMargins="0">
    <oddFooter>&amp;C21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00B0F0"/>
    <pageSetUpPr fitToPage="1"/>
  </sheetPr>
  <dimension ref="A3:Z733"/>
  <sheetViews>
    <sheetView topLeftCell="I263" zoomScale="90" zoomScaleNormal="90" workbookViewId="0">
      <selection activeCell="G458" sqref="G458:G494"/>
    </sheetView>
  </sheetViews>
  <sheetFormatPr defaultRowHeight="12.75" x14ac:dyDescent="0.2"/>
  <cols>
    <col min="1" max="1" width="20.42578125" customWidth="1"/>
    <col min="2" max="3" width="17.28515625" bestFit="1" customWidth="1"/>
    <col min="4" max="4" width="16.42578125" style="27" bestFit="1" customWidth="1"/>
    <col min="5" max="5" width="14.140625" bestFit="1" customWidth="1"/>
    <col min="6" max="6" width="7.42578125" bestFit="1" customWidth="1"/>
    <col min="7" max="7" width="16" style="60" bestFit="1" customWidth="1"/>
    <col min="8" max="8" width="7.140625" customWidth="1"/>
    <col min="9" max="9" width="13.28515625" bestFit="1" customWidth="1"/>
    <col min="10" max="10" width="13.42578125" bestFit="1" customWidth="1"/>
    <col min="11" max="11" width="1.5703125" customWidth="1"/>
    <col min="12" max="12" width="2" customWidth="1"/>
    <col min="14" max="25" width="14" bestFit="1" customWidth="1"/>
    <col min="26" max="26" width="15.5703125" customWidth="1"/>
  </cols>
  <sheetData>
    <row r="3" spans="1:5" ht="13.5" thickBot="1" x14ac:dyDescent="0.25">
      <c r="B3" s="7"/>
      <c r="C3" s="8" t="s">
        <v>3</v>
      </c>
      <c r="D3" s="62"/>
    </row>
    <row r="4" spans="1:5" x14ac:dyDescent="0.2">
      <c r="B4" s="5" t="s">
        <v>0</v>
      </c>
      <c r="C4" s="5" t="s">
        <v>1</v>
      </c>
      <c r="D4" s="63" t="s">
        <v>2</v>
      </c>
      <c r="E4" s="5"/>
    </row>
    <row r="5" spans="1:5" x14ac:dyDescent="0.2">
      <c r="A5" s="1">
        <v>44562</v>
      </c>
      <c r="B5" s="34">
        <v>9008524.2300000004</v>
      </c>
      <c r="C5" s="34">
        <v>7501311.6600000001</v>
      </c>
      <c r="D5" s="34">
        <v>609753.64</v>
      </c>
    </row>
    <row r="6" spans="1:5" x14ac:dyDescent="0.2">
      <c r="A6" s="1">
        <v>44593</v>
      </c>
      <c r="B6" s="34">
        <v>9183346.0600000005</v>
      </c>
      <c r="C6" s="34">
        <v>8433379.3699999992</v>
      </c>
      <c r="D6" s="34">
        <v>585055.65</v>
      </c>
    </row>
    <row r="7" spans="1:5" x14ac:dyDescent="0.2">
      <c r="A7" s="1">
        <v>44621</v>
      </c>
      <c r="B7" s="34">
        <v>12643932.92</v>
      </c>
      <c r="C7" s="34">
        <v>8222084.5199999996</v>
      </c>
      <c r="D7" s="34">
        <v>918089.57</v>
      </c>
    </row>
    <row r="8" spans="1:5" x14ac:dyDescent="0.2">
      <c r="A8" s="1">
        <v>44652</v>
      </c>
      <c r="B8" s="34">
        <v>13500149.1</v>
      </c>
      <c r="C8" s="34">
        <v>10243940.18</v>
      </c>
      <c r="D8" s="34">
        <v>738342.19</v>
      </c>
    </row>
    <row r="9" spans="1:5" x14ac:dyDescent="0.2">
      <c r="A9" s="1">
        <v>44682</v>
      </c>
      <c r="B9" s="34">
        <v>14491565.58</v>
      </c>
      <c r="C9" s="34">
        <v>13651013.93</v>
      </c>
      <c r="D9" s="34">
        <v>726892.76</v>
      </c>
    </row>
    <row r="10" spans="1:5" x14ac:dyDescent="0.2">
      <c r="A10" s="1">
        <v>44713</v>
      </c>
      <c r="B10" s="34">
        <v>14512147.960000001</v>
      </c>
      <c r="C10" s="34">
        <v>15716558.07</v>
      </c>
      <c r="D10" s="34">
        <v>705567.35</v>
      </c>
    </row>
    <row r="11" spans="1:5" x14ac:dyDescent="0.2">
      <c r="A11" s="1">
        <v>44743</v>
      </c>
      <c r="B11" s="34">
        <v>13280083.619999999</v>
      </c>
      <c r="C11" s="34">
        <v>12435841.92</v>
      </c>
      <c r="D11" s="34">
        <v>623347.73</v>
      </c>
    </row>
    <row r="12" spans="1:5" x14ac:dyDescent="0.2">
      <c r="A12" s="1">
        <v>44774</v>
      </c>
      <c r="B12" s="34">
        <v>11807457.300000001</v>
      </c>
      <c r="C12" s="34">
        <v>14432160.82</v>
      </c>
      <c r="D12" s="34">
        <v>495786.41</v>
      </c>
    </row>
    <row r="13" spans="1:5" x14ac:dyDescent="0.2">
      <c r="A13" s="1">
        <v>44805</v>
      </c>
      <c r="B13" s="34">
        <v>10017922.18</v>
      </c>
      <c r="C13" s="34">
        <v>15309289.380000001</v>
      </c>
      <c r="D13" s="34">
        <v>460925.4</v>
      </c>
    </row>
    <row r="14" spans="1:5" x14ac:dyDescent="0.2">
      <c r="A14" s="1">
        <v>44835</v>
      </c>
      <c r="B14" s="34">
        <v>11758615.9</v>
      </c>
      <c r="C14" s="34">
        <v>11232368.08</v>
      </c>
      <c r="D14" s="34">
        <v>365660.79</v>
      </c>
    </row>
    <row r="15" spans="1:5" x14ac:dyDescent="0.2">
      <c r="A15" s="1">
        <v>44866</v>
      </c>
      <c r="B15" s="34">
        <v>10679348.51</v>
      </c>
      <c r="C15" s="34">
        <v>9407579.1199999992</v>
      </c>
      <c r="D15" s="34">
        <v>335077.34000000003</v>
      </c>
    </row>
    <row r="16" spans="1:5" x14ac:dyDescent="0.2">
      <c r="A16" s="1">
        <v>44896</v>
      </c>
      <c r="B16" s="34">
        <v>9425891.2100000009</v>
      </c>
      <c r="C16" s="34">
        <v>10937689.26</v>
      </c>
      <c r="D16" s="34">
        <v>227857.89</v>
      </c>
    </row>
    <row r="17" spans="1:26" x14ac:dyDescent="0.2">
      <c r="A17" s="1">
        <v>44927</v>
      </c>
      <c r="B17" s="34">
        <v>9007442.9499999993</v>
      </c>
      <c r="C17" s="34">
        <v>6480760.4900000002</v>
      </c>
      <c r="D17" s="34">
        <v>266622.01</v>
      </c>
    </row>
    <row r="18" spans="1:26" x14ac:dyDescent="0.2">
      <c r="A18" s="2"/>
      <c r="B18" s="6"/>
      <c r="C18" s="6"/>
      <c r="D18" s="64"/>
    </row>
    <row r="19" spans="1:26" x14ac:dyDescent="0.2">
      <c r="A19" s="55" t="s">
        <v>115</v>
      </c>
      <c r="B19" s="34">
        <f>SUM(B5:B18)</f>
        <v>149316427.51999998</v>
      </c>
      <c r="C19" s="34">
        <f>SUM(C5:C18)</f>
        <v>144003976.80000001</v>
      </c>
      <c r="D19" s="34">
        <f>SUM(D5:D18)</f>
        <v>7058978.7299999986</v>
      </c>
    </row>
    <row r="27" spans="1:26" ht="15.75" x14ac:dyDescent="0.25">
      <c r="A27" s="28" t="s">
        <v>0</v>
      </c>
      <c r="M27" t="s">
        <v>47</v>
      </c>
    </row>
    <row r="29" spans="1:26" x14ac:dyDescent="0.2">
      <c r="A29" s="13" t="s">
        <v>38</v>
      </c>
      <c r="B29" s="13" t="s">
        <v>39</v>
      </c>
      <c r="C29" s="13" t="s">
        <v>40</v>
      </c>
      <c r="D29" s="65" t="s">
        <v>5</v>
      </c>
      <c r="E29" s="13" t="s">
        <v>41</v>
      </c>
      <c r="F29" s="13" t="s">
        <v>42</v>
      </c>
      <c r="G29" s="61" t="s">
        <v>43</v>
      </c>
      <c r="H29" s="13" t="s">
        <v>44</v>
      </c>
      <c r="I29" s="13" t="s">
        <v>45</v>
      </c>
      <c r="J29" s="13" t="s">
        <v>46</v>
      </c>
      <c r="N29" s="9" t="s">
        <v>21</v>
      </c>
      <c r="O29" s="9" t="s">
        <v>22</v>
      </c>
      <c r="P29" s="9" t="s">
        <v>23</v>
      </c>
      <c r="Q29" s="9" t="s">
        <v>24</v>
      </c>
      <c r="R29" s="9" t="s">
        <v>25</v>
      </c>
      <c r="S29" s="9" t="s">
        <v>26</v>
      </c>
      <c r="T29" s="9" t="s">
        <v>27</v>
      </c>
      <c r="U29" s="9" t="s">
        <v>28</v>
      </c>
      <c r="V29" s="9" t="s">
        <v>29</v>
      </c>
      <c r="W29" s="9" t="s">
        <v>30</v>
      </c>
      <c r="X29" s="9" t="s">
        <v>31</v>
      </c>
      <c r="Y29" s="9" t="s">
        <v>32</v>
      </c>
    </row>
    <row r="30" spans="1:26" x14ac:dyDescent="0.2">
      <c r="A30" s="1">
        <v>37987</v>
      </c>
      <c r="B30">
        <v>72088.47</v>
      </c>
      <c r="C30">
        <v>11056581.189999999</v>
      </c>
      <c r="D30" s="27">
        <v>11128669.66</v>
      </c>
      <c r="E30">
        <v>11129005.343393199</v>
      </c>
      <c r="F30">
        <v>10</v>
      </c>
      <c r="G30" s="60">
        <v>439528.96090617601</v>
      </c>
      <c r="H30">
        <v>28.5682477295593</v>
      </c>
      <c r="I30">
        <v>1427566.8960901999</v>
      </c>
      <c r="J30">
        <v>0</v>
      </c>
      <c r="M30">
        <v>2004</v>
      </c>
      <c r="N30">
        <v>11128669.66</v>
      </c>
      <c r="O30">
        <v>10402214.34</v>
      </c>
      <c r="P30">
        <v>11906216.16</v>
      </c>
      <c r="Q30">
        <v>11614220</v>
      </c>
      <c r="R30">
        <v>12494365.550000001</v>
      </c>
      <c r="S30">
        <v>11536288.33</v>
      </c>
      <c r="T30">
        <v>12561536.02</v>
      </c>
      <c r="U30">
        <v>13762148.380000001</v>
      </c>
      <c r="V30">
        <v>9938887.6999999993</v>
      </c>
      <c r="W30">
        <v>13180009.720000001</v>
      </c>
      <c r="X30">
        <v>13187127.140000001</v>
      </c>
      <c r="Y30">
        <v>12046402.109999999</v>
      </c>
      <c r="Z30" s="27">
        <f t="shared" ref="Z30:Z37" si="0">SUM(N30:Y30)</f>
        <v>143758085.10999998</v>
      </c>
    </row>
    <row r="31" spans="1:26" x14ac:dyDescent="0.2">
      <c r="A31" s="1">
        <v>38018</v>
      </c>
      <c r="B31">
        <v>69929.149999999994</v>
      </c>
      <c r="C31">
        <v>10332285.189999999</v>
      </c>
      <c r="D31" s="27">
        <v>10402214.34</v>
      </c>
      <c r="E31">
        <v>10375393.802523</v>
      </c>
      <c r="F31">
        <v>10</v>
      </c>
      <c r="G31" s="60">
        <v>352554.18074302399</v>
      </c>
      <c r="H31">
        <v>31.289358726892001</v>
      </c>
      <c r="I31">
        <v>655800.42941100604</v>
      </c>
      <c r="J31">
        <v>0</v>
      </c>
      <c r="M31">
        <v>2005</v>
      </c>
      <c r="N31">
        <v>13292425.84</v>
      </c>
      <c r="O31">
        <v>12987629.949999999</v>
      </c>
      <c r="P31">
        <v>16106665.140000001</v>
      </c>
      <c r="Q31">
        <v>15603759.76</v>
      </c>
      <c r="R31">
        <v>14952847.52</v>
      </c>
      <c r="S31">
        <v>15850380.34</v>
      </c>
      <c r="T31">
        <v>15765808.32</v>
      </c>
      <c r="U31">
        <v>16617156.65</v>
      </c>
      <c r="V31">
        <v>4387956.32</v>
      </c>
      <c r="W31">
        <v>5818173.2599999998</v>
      </c>
      <c r="X31">
        <v>8328168.7599999998</v>
      </c>
      <c r="Y31">
        <v>9913584.8800000008</v>
      </c>
      <c r="Z31" s="27">
        <f t="shared" si="0"/>
        <v>149624556.74000001</v>
      </c>
    </row>
    <row r="32" spans="1:26" x14ac:dyDescent="0.2">
      <c r="A32" s="1">
        <v>38047</v>
      </c>
      <c r="B32">
        <v>92792.61</v>
      </c>
      <c r="C32">
        <v>11813423.550000001</v>
      </c>
      <c r="D32" s="27">
        <v>11906216.16</v>
      </c>
      <c r="E32">
        <v>11774778.7783079</v>
      </c>
      <c r="F32">
        <v>10</v>
      </c>
      <c r="G32" s="60">
        <v>388250.30564981903</v>
      </c>
      <c r="H32">
        <v>34.335926041941399</v>
      </c>
      <c r="I32">
        <v>1556155.0022454299</v>
      </c>
      <c r="J32">
        <v>0</v>
      </c>
      <c r="M32">
        <v>2006</v>
      </c>
      <c r="N32">
        <v>12627941.02</v>
      </c>
      <c r="O32">
        <v>11709444.08</v>
      </c>
      <c r="P32">
        <v>13454279.300000001</v>
      </c>
      <c r="Q32">
        <v>15318758.859999999</v>
      </c>
      <c r="R32">
        <v>16835017.43</v>
      </c>
      <c r="S32">
        <v>18112663.940000001</v>
      </c>
      <c r="T32">
        <v>20466479.100000001</v>
      </c>
      <c r="U32">
        <v>21136410.149999999</v>
      </c>
      <c r="V32">
        <v>18610670.649999999</v>
      </c>
      <c r="W32">
        <v>16986854.399999999</v>
      </c>
      <c r="X32">
        <v>17163999.239999998</v>
      </c>
      <c r="Y32">
        <v>18889791.390000001</v>
      </c>
      <c r="Z32" s="27">
        <f t="shared" si="0"/>
        <v>201312309.56</v>
      </c>
    </row>
    <row r="33" spans="1:26" x14ac:dyDescent="0.2">
      <c r="A33" s="1">
        <v>38078</v>
      </c>
      <c r="B33">
        <v>163259.72</v>
      </c>
      <c r="C33">
        <v>11450960.279999999</v>
      </c>
      <c r="D33" s="27">
        <v>11614220</v>
      </c>
      <c r="E33">
        <v>11618033.579434199</v>
      </c>
      <c r="F33">
        <v>10</v>
      </c>
      <c r="G33" s="60">
        <v>371664.94968947303</v>
      </c>
      <c r="H33">
        <v>35.530113981276401</v>
      </c>
      <c r="I33">
        <v>1587264.4458781299</v>
      </c>
      <c r="J33">
        <v>0</v>
      </c>
      <c r="M33">
        <v>2007</v>
      </c>
      <c r="N33">
        <v>18129451.98</v>
      </c>
      <c r="O33">
        <v>17092103.800000001</v>
      </c>
      <c r="P33">
        <v>20739889.27</v>
      </c>
      <c r="Q33">
        <v>21335907.760000002</v>
      </c>
      <c r="R33">
        <v>22398688.050000001</v>
      </c>
      <c r="S33">
        <v>22950566.329999998</v>
      </c>
      <c r="T33">
        <v>25622435.02</v>
      </c>
      <c r="U33">
        <v>23995981.420000002</v>
      </c>
      <c r="V33">
        <v>25178592.109999999</v>
      </c>
      <c r="W33">
        <v>28607642.550000001</v>
      </c>
      <c r="X33">
        <v>30756061.879999999</v>
      </c>
      <c r="Y33">
        <v>31762557.739999998</v>
      </c>
      <c r="Z33" s="27">
        <f t="shared" si="0"/>
        <v>288569877.91000003</v>
      </c>
    </row>
    <row r="34" spans="1:26" x14ac:dyDescent="0.2">
      <c r="A34" s="1">
        <v>38108</v>
      </c>
      <c r="B34">
        <v>1414418.46</v>
      </c>
      <c r="C34">
        <v>11079947.09</v>
      </c>
      <c r="D34" s="27">
        <v>12494365.550000001</v>
      </c>
      <c r="E34">
        <v>12700210.847299</v>
      </c>
      <c r="F34">
        <v>10</v>
      </c>
      <c r="G34" s="60">
        <v>376944.419134308</v>
      </c>
      <c r="H34">
        <v>38.148279506683501</v>
      </c>
      <c r="I34">
        <v>1679570.2123209799</v>
      </c>
      <c r="J34">
        <v>0</v>
      </c>
      <c r="M34">
        <v>2008</v>
      </c>
      <c r="N34">
        <v>30136087.140000001</v>
      </c>
      <c r="O34">
        <v>29728971.690000001</v>
      </c>
      <c r="P34">
        <v>33639991.07</v>
      </c>
      <c r="Q34">
        <v>38219993.159999996</v>
      </c>
      <c r="R34">
        <v>44592336.490000002</v>
      </c>
      <c r="S34">
        <v>46250246.68</v>
      </c>
      <c r="T34">
        <v>48137350.770000003</v>
      </c>
      <c r="U34">
        <v>40013575.979999997</v>
      </c>
      <c r="V34">
        <v>12511429.43</v>
      </c>
      <c r="W34">
        <v>20819627.670000002</v>
      </c>
      <c r="X34">
        <v>17313235.890000001</v>
      </c>
      <c r="Y34">
        <v>11256457.5</v>
      </c>
      <c r="Z34" s="27">
        <f t="shared" si="0"/>
        <v>372619303.47000003</v>
      </c>
    </row>
    <row r="35" spans="1:26" x14ac:dyDescent="0.2">
      <c r="A35" s="1">
        <v>38139</v>
      </c>
      <c r="B35">
        <v>76635.929999999993</v>
      </c>
      <c r="C35">
        <v>11459652.4</v>
      </c>
      <c r="D35" s="27">
        <v>11536288.33</v>
      </c>
      <c r="E35">
        <v>11556570.2359761</v>
      </c>
      <c r="F35">
        <v>10</v>
      </c>
      <c r="G35" s="60">
        <v>364373.39083432802</v>
      </c>
      <c r="H35">
        <v>35.918956414804804</v>
      </c>
      <c r="I35">
        <v>1531341.70811674</v>
      </c>
      <c r="J35">
        <v>0</v>
      </c>
      <c r="M35">
        <v>2009</v>
      </c>
      <c r="N35">
        <v>10974772.84</v>
      </c>
      <c r="O35">
        <v>9585016.4299999997</v>
      </c>
      <c r="P35">
        <v>13804091.890000001</v>
      </c>
      <c r="Q35">
        <v>13850569.25</v>
      </c>
      <c r="R35">
        <v>17031597.73</v>
      </c>
      <c r="S35">
        <v>19180684.32</v>
      </c>
      <c r="T35">
        <v>18356636.52</v>
      </c>
      <c r="U35">
        <v>20653848.219999999</v>
      </c>
      <c r="V35">
        <v>20887409.460000001</v>
      </c>
      <c r="W35">
        <v>23724228.73</v>
      </c>
      <c r="X35">
        <v>20885603.309999999</v>
      </c>
      <c r="Y35">
        <v>22274266.899999999</v>
      </c>
      <c r="Z35" s="27">
        <f t="shared" si="0"/>
        <v>211208725.59999999</v>
      </c>
    </row>
    <row r="36" spans="1:26" x14ac:dyDescent="0.2">
      <c r="A36" s="1">
        <v>38169</v>
      </c>
      <c r="B36">
        <v>133291.70000000001</v>
      </c>
      <c r="C36">
        <v>12428244.32</v>
      </c>
      <c r="D36" s="27">
        <v>12561536.02</v>
      </c>
      <c r="E36">
        <v>12613764.130397599</v>
      </c>
      <c r="F36">
        <v>10</v>
      </c>
      <c r="G36" s="60">
        <v>373376.36701310403</v>
      </c>
      <c r="H36">
        <v>38.1730557804241</v>
      </c>
      <c r="I36">
        <v>1639152.7546856699</v>
      </c>
      <c r="J36">
        <v>0</v>
      </c>
      <c r="M36">
        <v>2010</v>
      </c>
      <c r="N36">
        <v>20939722.690000001</v>
      </c>
      <c r="O36">
        <v>20766448.550000001</v>
      </c>
      <c r="P36">
        <v>22490280.91</v>
      </c>
      <c r="Q36">
        <v>22515723.280000001</v>
      </c>
      <c r="R36">
        <v>21895270.800000001</v>
      </c>
      <c r="S36">
        <v>21607468.379999999</v>
      </c>
      <c r="T36">
        <v>22531860.73</v>
      </c>
      <c r="U36">
        <v>23336450.539999999</v>
      </c>
      <c r="V36">
        <v>22284588.670000002</v>
      </c>
      <c r="W36">
        <v>25235796.129999999</v>
      </c>
      <c r="X36">
        <v>22945478.760000002</v>
      </c>
      <c r="Y36">
        <v>25970736.210000001</v>
      </c>
      <c r="Z36" s="27">
        <f t="shared" si="0"/>
        <v>272519825.64999998</v>
      </c>
    </row>
    <row r="37" spans="1:26" x14ac:dyDescent="0.2">
      <c r="A37" s="1">
        <v>38200</v>
      </c>
      <c r="B37">
        <v>111491.44</v>
      </c>
      <c r="C37">
        <v>13650656.939999999</v>
      </c>
      <c r="D37" s="27">
        <v>13762148.380000001</v>
      </c>
      <c r="E37">
        <v>13770186.8568825</v>
      </c>
      <c r="F37">
        <v>10</v>
      </c>
      <c r="G37" s="60">
        <v>374957.04543857201</v>
      </c>
      <c r="H37">
        <v>41.488565281803297</v>
      </c>
      <c r="I37">
        <v>1786243.00066779</v>
      </c>
      <c r="J37">
        <v>0</v>
      </c>
      <c r="M37">
        <v>2011</v>
      </c>
      <c r="N37">
        <v>23581577.620000001</v>
      </c>
      <c r="O37">
        <v>25009763.289999999</v>
      </c>
      <c r="P37">
        <v>35042939.759999998</v>
      </c>
      <c r="Q37">
        <v>34959862.039999999</v>
      </c>
      <c r="R37">
        <v>33269956.780000001</v>
      </c>
      <c r="S37">
        <v>30584918.98</v>
      </c>
      <c r="T37">
        <v>31904246.960000001</v>
      </c>
      <c r="U37">
        <v>31421575.879999999</v>
      </c>
      <c r="V37">
        <v>28570596.129999999</v>
      </c>
      <c r="W37">
        <v>35054030.700000003</v>
      </c>
      <c r="X37">
        <v>36290977.68</v>
      </c>
      <c r="Y37">
        <v>35628942.5</v>
      </c>
      <c r="Z37" s="27">
        <f t="shared" si="0"/>
        <v>381319388.31999999</v>
      </c>
    </row>
    <row r="38" spans="1:26" x14ac:dyDescent="0.2">
      <c r="A38" s="1">
        <v>38231</v>
      </c>
      <c r="B38">
        <v>110747.4</v>
      </c>
      <c r="C38">
        <v>9828140.3000000007</v>
      </c>
      <c r="D38" s="27">
        <v>9938887.6999999993</v>
      </c>
      <c r="E38">
        <v>9938532.1652391106</v>
      </c>
      <c r="F38">
        <v>10</v>
      </c>
      <c r="G38" s="60">
        <v>252648.34940940799</v>
      </c>
      <c r="H38">
        <v>44.554063918929003</v>
      </c>
      <c r="I38">
        <v>1317978.54335958</v>
      </c>
      <c r="J38">
        <v>0</v>
      </c>
      <c r="M38">
        <v>2012</v>
      </c>
      <c r="N38">
        <v>34063382.18</v>
      </c>
      <c r="O38">
        <v>30100851.960000001</v>
      </c>
      <c r="P38">
        <v>36263825.439999998</v>
      </c>
      <c r="Q38">
        <v>35920633.380000003</v>
      </c>
      <c r="R38">
        <v>34164723.149999999</v>
      </c>
      <c r="S38">
        <v>27470921.16</v>
      </c>
      <c r="T38">
        <v>30686492.550000001</v>
      </c>
      <c r="U38">
        <v>27525786.760000002</v>
      </c>
      <c r="V38">
        <v>24636807.690000001</v>
      </c>
      <c r="W38">
        <v>32097116.399999999</v>
      </c>
      <c r="X38">
        <v>31288007.170000002</v>
      </c>
      <c r="Y38">
        <v>33595183.899999999</v>
      </c>
      <c r="Z38" s="27">
        <f t="shared" ref="Z38:Z49" si="1">SUM(N38:Y38)</f>
        <v>377813731.74000001</v>
      </c>
    </row>
    <row r="39" spans="1:26" x14ac:dyDescent="0.2">
      <c r="A39" s="1">
        <v>38261</v>
      </c>
      <c r="B39">
        <v>80173.98</v>
      </c>
      <c r="C39">
        <v>13099835.74</v>
      </c>
      <c r="D39" s="27">
        <v>13180009.720000001</v>
      </c>
      <c r="E39">
        <v>13185911.8014565</v>
      </c>
      <c r="F39">
        <v>10</v>
      </c>
      <c r="G39" s="60">
        <v>294836.08750282298</v>
      </c>
      <c r="H39">
        <v>50.661799442627697</v>
      </c>
      <c r="I39">
        <v>1751014.93206057</v>
      </c>
      <c r="J39">
        <v>0</v>
      </c>
      <c r="M39">
        <v>2013</v>
      </c>
      <c r="N39">
        <v>34563914.869999997</v>
      </c>
      <c r="O39">
        <v>30747752.140000001</v>
      </c>
      <c r="P39">
        <v>33960901.93</v>
      </c>
      <c r="Q39">
        <v>32330706.640000001</v>
      </c>
      <c r="R39">
        <v>32810832.629999999</v>
      </c>
      <c r="S39">
        <v>31029316.850000001</v>
      </c>
      <c r="T39">
        <v>34233087.259999998</v>
      </c>
      <c r="U39">
        <v>35065467.5</v>
      </c>
      <c r="V39">
        <v>33322773.25</v>
      </c>
      <c r="W39">
        <v>29311046.989999998</v>
      </c>
      <c r="X39">
        <v>26832941.850000001</v>
      </c>
      <c r="Y39">
        <v>29477180.960000001</v>
      </c>
      <c r="Z39" s="27">
        <f t="shared" si="1"/>
        <v>383685922.87</v>
      </c>
    </row>
    <row r="40" spans="1:26" x14ac:dyDescent="0.2">
      <c r="A40" s="1">
        <v>38292</v>
      </c>
      <c r="B40">
        <v>48500.800000000003</v>
      </c>
      <c r="C40">
        <v>13138626.34</v>
      </c>
      <c r="D40" s="27">
        <v>13187127.140000001</v>
      </c>
      <c r="E40">
        <v>13187616.214635</v>
      </c>
      <c r="F40">
        <v>10</v>
      </c>
      <c r="G40" s="60">
        <v>306161.90200133098</v>
      </c>
      <c r="H40">
        <v>48.094117548928899</v>
      </c>
      <c r="I40">
        <v>1536970.28922063</v>
      </c>
      <c r="J40">
        <v>0</v>
      </c>
      <c r="M40">
        <v>2014</v>
      </c>
      <c r="N40">
        <v>26784807.079999998</v>
      </c>
      <c r="O40">
        <v>26021205.899999999</v>
      </c>
      <c r="P40">
        <v>31008115.510000002</v>
      </c>
      <c r="Q40">
        <v>28415344.27</v>
      </c>
      <c r="R40">
        <v>30484326.289999999</v>
      </c>
      <c r="S40">
        <v>30753649.829999998</v>
      </c>
      <c r="T40">
        <v>29960524.039999999</v>
      </c>
      <c r="U40">
        <v>28387618.16</v>
      </c>
      <c r="V40">
        <v>26946660.530000001</v>
      </c>
      <c r="W40">
        <v>24402972.109999999</v>
      </c>
      <c r="X40">
        <v>20879045.390000001</v>
      </c>
      <c r="Y40">
        <v>17268976.379999999</v>
      </c>
      <c r="Z40" s="27">
        <f t="shared" si="1"/>
        <v>321313245.48999995</v>
      </c>
    </row>
    <row r="41" spans="1:26" x14ac:dyDescent="0.2">
      <c r="A41" s="1">
        <v>38322</v>
      </c>
      <c r="B41">
        <v>45252.1</v>
      </c>
      <c r="C41">
        <v>12001150.01</v>
      </c>
      <c r="D41" s="27">
        <v>12046402.109999999</v>
      </c>
      <c r="E41">
        <v>12060722.2411125</v>
      </c>
      <c r="F41">
        <v>10</v>
      </c>
      <c r="G41" s="60">
        <v>325615.34984864801</v>
      </c>
      <c r="H41">
        <v>41.870903817138199</v>
      </c>
      <c r="I41">
        <v>1573086.7537839799</v>
      </c>
      <c r="J41">
        <v>0</v>
      </c>
      <c r="M41">
        <v>2015</v>
      </c>
      <c r="N41">
        <v>13001178.310000001</v>
      </c>
      <c r="O41">
        <v>12146374.779999999</v>
      </c>
      <c r="P41">
        <v>12847770.41</v>
      </c>
      <c r="Q41">
        <v>14432881.49</v>
      </c>
      <c r="R41">
        <v>15842939.710000001</v>
      </c>
      <c r="S41">
        <v>15572216.26</v>
      </c>
      <c r="T41">
        <v>13223833.869999999</v>
      </c>
      <c r="U41">
        <v>11123541.17</v>
      </c>
      <c r="V41">
        <v>10761479.02</v>
      </c>
      <c r="W41">
        <v>11025391.640000001</v>
      </c>
      <c r="X41">
        <v>9316447.3699999992</v>
      </c>
      <c r="Y41">
        <v>8121714.2300000004</v>
      </c>
      <c r="Z41" s="27">
        <f t="shared" si="1"/>
        <v>147415768.25999999</v>
      </c>
    </row>
    <row r="42" spans="1:26" x14ac:dyDescent="0.2">
      <c r="A42" s="1">
        <v>38353</v>
      </c>
      <c r="B42">
        <v>91659.7</v>
      </c>
      <c r="C42">
        <v>13200766.140000001</v>
      </c>
      <c r="D42">
        <v>13292425.84</v>
      </c>
      <c r="E42">
        <v>13352498.5124528</v>
      </c>
      <c r="F42">
        <v>10</v>
      </c>
      <c r="G42">
        <v>346534.81699999399</v>
      </c>
      <c r="H42">
        <v>41.846350065340602</v>
      </c>
      <c r="I42">
        <v>1148718.7495576499</v>
      </c>
      <c r="J42">
        <v>0</v>
      </c>
      <c r="M42">
        <v>2016</v>
      </c>
      <c r="N42">
        <v>6167918.5599999996</v>
      </c>
      <c r="O42">
        <v>6134580.5800000001</v>
      </c>
      <c r="P42">
        <v>7968745.5199999996</v>
      </c>
      <c r="Q42">
        <v>8907698.2200000007</v>
      </c>
      <c r="R42">
        <v>10235980.9</v>
      </c>
      <c r="S42">
        <v>10656883.550000001</v>
      </c>
      <c r="T42">
        <v>9676061.3800000008</v>
      </c>
      <c r="U42">
        <v>9463044.8399999999</v>
      </c>
      <c r="V42">
        <v>8956859.4399999995</v>
      </c>
      <c r="W42">
        <v>10279272.65</v>
      </c>
      <c r="X42">
        <v>7970047.4800000004</v>
      </c>
      <c r="Y42">
        <v>8622734.4499999993</v>
      </c>
      <c r="Z42" s="27">
        <f t="shared" si="1"/>
        <v>105039827.57000001</v>
      </c>
    </row>
    <row r="43" spans="1:26" x14ac:dyDescent="0.2">
      <c r="A43" s="1">
        <v>38384</v>
      </c>
      <c r="B43">
        <v>128831.97</v>
      </c>
      <c r="C43">
        <v>12858797.98</v>
      </c>
      <c r="D43">
        <v>12987629.949999999</v>
      </c>
      <c r="E43">
        <v>13004733.7536036</v>
      </c>
      <c r="F43">
        <v>10</v>
      </c>
      <c r="G43">
        <v>319401.76471379801</v>
      </c>
      <c r="H43">
        <v>46.019893336543298</v>
      </c>
      <c r="I43">
        <v>1694101.3900290099</v>
      </c>
      <c r="J43">
        <v>0</v>
      </c>
      <c r="M43">
        <v>2017</v>
      </c>
      <c r="N43">
        <v>10087503.359999999</v>
      </c>
      <c r="O43">
        <v>9136969.3499999996</v>
      </c>
      <c r="P43">
        <v>8988359.7599999998</v>
      </c>
      <c r="Q43">
        <v>9470500.8200000003</v>
      </c>
      <c r="R43">
        <v>9702090.2799999993</v>
      </c>
      <c r="S43">
        <v>8035164.4000000004</v>
      </c>
      <c r="T43">
        <v>8957322.5899999999</v>
      </c>
      <c r="U43">
        <v>8869090.4100000001</v>
      </c>
      <c r="V43">
        <v>8983138.9700000007</v>
      </c>
      <c r="W43">
        <v>8761930.8699999992</v>
      </c>
      <c r="X43">
        <v>10468456.449999999</v>
      </c>
      <c r="Y43">
        <v>11026581.9</v>
      </c>
      <c r="Z43" s="27">
        <f t="shared" si="1"/>
        <v>112487109.16000001</v>
      </c>
    </row>
    <row r="44" spans="1:26" x14ac:dyDescent="0.2">
      <c r="A44" s="1">
        <v>38412</v>
      </c>
      <c r="B44">
        <v>83889.44</v>
      </c>
      <c r="C44">
        <v>16022775.699999999</v>
      </c>
      <c r="D44">
        <v>16106665.140000001</v>
      </c>
      <c r="E44">
        <v>16130873.9368301</v>
      </c>
      <c r="F44">
        <v>10</v>
      </c>
      <c r="G44">
        <v>326574.195420017</v>
      </c>
      <c r="H44">
        <v>55.759642629487203</v>
      </c>
      <c r="I44">
        <v>2078786.4918023599</v>
      </c>
      <c r="J44">
        <v>0</v>
      </c>
      <c r="M44">
        <v>2018</v>
      </c>
      <c r="N44">
        <v>11224057.77</v>
      </c>
      <c r="O44">
        <v>10310626.630000001</v>
      </c>
      <c r="P44">
        <v>11509106.869999999</v>
      </c>
      <c r="Q44">
        <v>11492779.460000001</v>
      </c>
      <c r="R44">
        <v>13119911.68</v>
      </c>
      <c r="S44">
        <v>12348387.039999999</v>
      </c>
      <c r="T44">
        <v>13914517.960000001</v>
      </c>
      <c r="U44">
        <v>12817868.609999999</v>
      </c>
      <c r="V44">
        <v>12789940.189999999</v>
      </c>
      <c r="W44">
        <v>14419522.92</v>
      </c>
      <c r="X44">
        <v>11255186.35</v>
      </c>
      <c r="Y44">
        <v>10327977.609999999</v>
      </c>
      <c r="Z44" s="27">
        <f t="shared" si="1"/>
        <v>145529883.08999997</v>
      </c>
    </row>
    <row r="45" spans="1:26" x14ac:dyDescent="0.2">
      <c r="A45" s="1">
        <v>38443</v>
      </c>
      <c r="B45">
        <v>95573.42</v>
      </c>
      <c r="C45">
        <v>15508186.34</v>
      </c>
      <c r="D45">
        <v>15603759.76</v>
      </c>
      <c r="E45">
        <v>15610532.690900899</v>
      </c>
      <c r="F45">
        <v>10</v>
      </c>
      <c r="G45">
        <v>404282.72753221501</v>
      </c>
      <c r="H45">
        <v>43.690216782147999</v>
      </c>
      <c r="I45">
        <v>2052667.31625964</v>
      </c>
      <c r="J45">
        <v>0</v>
      </c>
      <c r="M45">
        <v>2019</v>
      </c>
      <c r="N45">
        <v>10027403.74</v>
      </c>
      <c r="O45">
        <v>9602903.3599999994</v>
      </c>
      <c r="P45">
        <v>11901991.199999999</v>
      </c>
      <c r="Q45">
        <v>12175553.93</v>
      </c>
      <c r="R45">
        <v>11960471.73</v>
      </c>
      <c r="S45">
        <v>10772811.59</v>
      </c>
      <c r="T45">
        <v>9633479.25</v>
      </c>
      <c r="U45">
        <v>10613074.41</v>
      </c>
      <c r="V45">
        <v>10608638.119999999</v>
      </c>
      <c r="W45">
        <v>9917997.0299999993</v>
      </c>
      <c r="X45">
        <v>10610000.15</v>
      </c>
      <c r="Y45">
        <v>11061075.08</v>
      </c>
      <c r="Z45" s="27">
        <f t="shared" si="1"/>
        <v>128885399.59000002</v>
      </c>
    </row>
    <row r="46" spans="1:26" x14ac:dyDescent="0.2">
      <c r="A46" s="1">
        <v>38473</v>
      </c>
      <c r="B46">
        <v>122303.66</v>
      </c>
      <c r="C46">
        <v>14830543.859999999</v>
      </c>
      <c r="D46">
        <v>14952847.52</v>
      </c>
      <c r="E46">
        <v>14966898.524004299</v>
      </c>
      <c r="F46">
        <v>10</v>
      </c>
      <c r="G46">
        <v>376916.31102423603</v>
      </c>
      <c r="H46">
        <v>44.899931897744402</v>
      </c>
      <c r="I46">
        <v>1956618.17213288</v>
      </c>
      <c r="J46">
        <v>0</v>
      </c>
      <c r="M46">
        <v>2020</v>
      </c>
      <c r="N46">
        <v>10413902.970000001</v>
      </c>
      <c r="O46">
        <v>8245429.5199999996</v>
      </c>
      <c r="P46">
        <v>5100808.74</v>
      </c>
      <c r="Q46">
        <v>1985512.28</v>
      </c>
      <c r="R46">
        <v>1585804.92</v>
      </c>
      <c r="S46">
        <v>5553530.6500000004</v>
      </c>
      <c r="T46">
        <v>4338006.28</v>
      </c>
      <c r="U46">
        <v>4635694.57</v>
      </c>
      <c r="V46">
        <v>4160623.67</v>
      </c>
      <c r="W46">
        <v>3794466.23</v>
      </c>
      <c r="X46">
        <v>4037567.42</v>
      </c>
      <c r="Y46">
        <v>5619243.0800000001</v>
      </c>
      <c r="Z46" s="27">
        <f t="shared" si="1"/>
        <v>59470590.330000006</v>
      </c>
    </row>
    <row r="47" spans="1:26" x14ac:dyDescent="0.2">
      <c r="A47" s="1">
        <v>38504</v>
      </c>
      <c r="B47">
        <v>119332.6</v>
      </c>
      <c r="C47">
        <v>15731047.74</v>
      </c>
      <c r="D47">
        <v>15850380.34</v>
      </c>
      <c r="E47">
        <v>15867220.2471967</v>
      </c>
      <c r="F47">
        <v>10</v>
      </c>
      <c r="G47">
        <v>358886.38515602902</v>
      </c>
      <c r="H47">
        <v>50.005845114598102</v>
      </c>
      <c r="I47">
        <v>2079196.74265365</v>
      </c>
      <c r="J47">
        <v>0</v>
      </c>
      <c r="M47">
        <v>2021</v>
      </c>
      <c r="N47">
        <v>6460997.0499999998</v>
      </c>
      <c r="O47">
        <v>6661020</v>
      </c>
      <c r="P47">
        <v>7888970.9299999997</v>
      </c>
      <c r="Q47">
        <v>7715534.75</v>
      </c>
      <c r="R47">
        <v>8252518.7300000004</v>
      </c>
      <c r="S47">
        <v>8759845.9900000002</v>
      </c>
      <c r="T47">
        <v>9211566.3399999999</v>
      </c>
      <c r="U47">
        <v>7207209.4100000001</v>
      </c>
      <c r="V47">
        <v>3712563.61</v>
      </c>
      <c r="W47">
        <v>7503372.2300000004</v>
      </c>
      <c r="X47">
        <v>7859113.0999999996</v>
      </c>
      <c r="Y47">
        <v>7761524.0300000003</v>
      </c>
      <c r="Z47" s="27">
        <f t="shared" si="1"/>
        <v>88994236.170000002</v>
      </c>
    </row>
    <row r="48" spans="1:26" x14ac:dyDescent="0.2">
      <c r="A48" s="1">
        <v>38534</v>
      </c>
      <c r="B48">
        <v>131069.03</v>
      </c>
      <c r="C48">
        <v>15634739.289999999</v>
      </c>
      <c r="D48">
        <v>15765808.32</v>
      </c>
      <c r="E48">
        <v>15752402.4644414</v>
      </c>
      <c r="F48">
        <v>10</v>
      </c>
      <c r="G48">
        <v>319254.63716400898</v>
      </c>
      <c r="H48">
        <v>55.683981261815099</v>
      </c>
      <c r="I48">
        <v>2024966.76914677</v>
      </c>
      <c r="J48">
        <v>0</v>
      </c>
      <c r="M48">
        <v>2022</v>
      </c>
      <c r="N48">
        <v>9008524.2300000004</v>
      </c>
      <c r="O48">
        <v>9183346.0600000005</v>
      </c>
      <c r="P48">
        <v>12643932.92</v>
      </c>
      <c r="Q48">
        <v>13500149.1</v>
      </c>
      <c r="R48">
        <v>14491565.58</v>
      </c>
      <c r="S48">
        <v>14512147.960000001</v>
      </c>
      <c r="T48">
        <v>13280083.619999999</v>
      </c>
      <c r="U48">
        <v>11807457.300000001</v>
      </c>
      <c r="V48">
        <v>10017922.18</v>
      </c>
      <c r="W48">
        <v>11758615.9</v>
      </c>
      <c r="X48">
        <v>10679348.51</v>
      </c>
      <c r="Y48">
        <v>9425891.2100000009</v>
      </c>
      <c r="Z48" s="27">
        <f t="shared" si="1"/>
        <v>140308984.56999999</v>
      </c>
    </row>
    <row r="49" spans="1:26" x14ac:dyDescent="0.2">
      <c r="A49" s="1">
        <v>38565</v>
      </c>
      <c r="B49">
        <v>148707.13</v>
      </c>
      <c r="C49">
        <v>16468449.52</v>
      </c>
      <c r="D49">
        <v>16617156.65</v>
      </c>
      <c r="E49">
        <v>16695564.126565199</v>
      </c>
      <c r="F49">
        <v>10</v>
      </c>
      <c r="G49">
        <v>315616.43991115497</v>
      </c>
      <c r="H49">
        <v>59.983583276429798</v>
      </c>
      <c r="I49">
        <v>2236240.88025579</v>
      </c>
      <c r="J49">
        <v>0</v>
      </c>
      <c r="M49">
        <v>2023</v>
      </c>
      <c r="N49">
        <v>9007442.9499999993</v>
      </c>
      <c r="Z49" s="27">
        <f t="shared" si="1"/>
        <v>9007442.9499999993</v>
      </c>
    </row>
    <row r="50" spans="1:26" x14ac:dyDescent="0.2">
      <c r="A50" s="1">
        <v>38596</v>
      </c>
      <c r="B50">
        <v>24981.72</v>
      </c>
      <c r="C50">
        <v>4362974.5999999996</v>
      </c>
      <c r="D50">
        <v>4387956.32</v>
      </c>
      <c r="E50">
        <v>4400085.0585773</v>
      </c>
      <c r="F50">
        <v>10</v>
      </c>
      <c r="G50">
        <v>78702.698250476999</v>
      </c>
      <c r="H50">
        <v>62.885847455377402</v>
      </c>
      <c r="I50">
        <v>549200.81792879</v>
      </c>
      <c r="J50">
        <v>0</v>
      </c>
    </row>
    <row r="51" spans="1:26" x14ac:dyDescent="0.2">
      <c r="A51" s="1">
        <v>38626</v>
      </c>
      <c r="B51">
        <v>40298.980000000003</v>
      </c>
      <c r="C51">
        <v>5777874.2800000003</v>
      </c>
      <c r="D51">
        <v>5818173.2599999998</v>
      </c>
      <c r="E51">
        <v>5806491.88621944</v>
      </c>
      <c r="F51">
        <v>10</v>
      </c>
      <c r="G51">
        <v>114538.450766073</v>
      </c>
      <c r="H51">
        <v>56.971684701814503</v>
      </c>
      <c r="I51">
        <v>718956.61705957202</v>
      </c>
      <c r="J51">
        <v>0</v>
      </c>
      <c r="M51" t="s">
        <v>48</v>
      </c>
    </row>
    <row r="52" spans="1:26" x14ac:dyDescent="0.2">
      <c r="A52" s="1">
        <v>38657</v>
      </c>
      <c r="B52">
        <v>46091.11</v>
      </c>
      <c r="C52">
        <v>8282077.6500000004</v>
      </c>
      <c r="D52">
        <v>8328168.7599999998</v>
      </c>
      <c r="E52">
        <v>8330037.2668467099</v>
      </c>
      <c r="F52">
        <v>10</v>
      </c>
      <c r="G52">
        <v>180921.896908191</v>
      </c>
      <c r="H52">
        <v>51.991649831746102</v>
      </c>
      <c r="I52">
        <v>1076390.6440992299</v>
      </c>
      <c r="J52">
        <v>0</v>
      </c>
    </row>
    <row r="53" spans="1:26" x14ac:dyDescent="0.2">
      <c r="A53" s="1">
        <v>38687</v>
      </c>
      <c r="B53">
        <v>56854.26</v>
      </c>
      <c r="C53">
        <v>9856730.6199999992</v>
      </c>
      <c r="D53">
        <v>9913584.8800000008</v>
      </c>
      <c r="E53">
        <v>9907885.2965442203</v>
      </c>
      <c r="F53">
        <v>10</v>
      </c>
      <c r="G53">
        <v>197290.87605285901</v>
      </c>
      <c r="H53">
        <v>56.741526821527799</v>
      </c>
      <c r="I53">
        <v>1286700.2386518</v>
      </c>
      <c r="J53">
        <v>0</v>
      </c>
      <c r="N53" s="9" t="s">
        <v>21</v>
      </c>
      <c r="O53" s="9" t="s">
        <v>22</v>
      </c>
      <c r="P53" s="9" t="s">
        <v>23</v>
      </c>
      <c r="Q53" s="9" t="s">
        <v>24</v>
      </c>
      <c r="R53" s="9" t="s">
        <v>25</v>
      </c>
      <c r="S53" s="9" t="s">
        <v>26</v>
      </c>
      <c r="T53" s="9" t="s">
        <v>27</v>
      </c>
      <c r="U53" s="9" t="s">
        <v>28</v>
      </c>
      <c r="V53" s="9" t="s">
        <v>29</v>
      </c>
      <c r="W53" s="9" t="s">
        <v>30</v>
      </c>
      <c r="X53" s="9" t="s">
        <v>31</v>
      </c>
      <c r="Y53" s="9" t="s">
        <v>32</v>
      </c>
    </row>
    <row r="54" spans="1:26" x14ac:dyDescent="0.2">
      <c r="A54" s="1">
        <v>38718</v>
      </c>
      <c r="B54">
        <v>59001.7</v>
      </c>
      <c r="C54">
        <v>12568939.32</v>
      </c>
      <c r="D54">
        <v>12627941.02</v>
      </c>
      <c r="E54">
        <v>12627707.594585801</v>
      </c>
      <c r="F54">
        <v>10</v>
      </c>
      <c r="G54">
        <v>230553.141174936</v>
      </c>
      <c r="H54">
        <v>61.637295346705201</v>
      </c>
      <c r="I54">
        <v>1582964.46112432</v>
      </c>
      <c r="J54">
        <v>0</v>
      </c>
      <c r="M54">
        <v>2004</v>
      </c>
      <c r="N54">
        <v>439528.96090617601</v>
      </c>
      <c r="O54">
        <v>352554.18074302399</v>
      </c>
      <c r="P54">
        <v>388250.30564981903</v>
      </c>
      <c r="Q54">
        <v>371664.94968947303</v>
      </c>
      <c r="R54">
        <v>376944.419134308</v>
      </c>
      <c r="S54">
        <v>364373.39083432802</v>
      </c>
      <c r="T54">
        <v>373376.36701310403</v>
      </c>
      <c r="U54">
        <v>374957.04543857201</v>
      </c>
      <c r="V54">
        <v>252648.34940940799</v>
      </c>
      <c r="W54">
        <v>294836.08750282298</v>
      </c>
      <c r="X54">
        <v>306161.90200133098</v>
      </c>
      <c r="Y54">
        <v>325615.34984864801</v>
      </c>
      <c r="Z54" s="27">
        <f t="shared" ref="Z54:Z61" si="2">SUM(N54:Y54)</f>
        <v>4220911.3081710143</v>
      </c>
    </row>
    <row r="55" spans="1:26" x14ac:dyDescent="0.2">
      <c r="A55" s="1">
        <v>38749</v>
      </c>
      <c r="B55">
        <v>64632.38</v>
      </c>
      <c r="C55">
        <v>11644811.699999999</v>
      </c>
      <c r="D55">
        <v>11709444.08</v>
      </c>
      <c r="E55">
        <v>11711611.395653199</v>
      </c>
      <c r="F55">
        <v>10</v>
      </c>
      <c r="G55">
        <v>221290.45905745699</v>
      </c>
      <c r="H55">
        <v>59.2157084914693</v>
      </c>
      <c r="I55">
        <v>1392259.91983656</v>
      </c>
      <c r="J55">
        <v>0</v>
      </c>
      <c r="M55">
        <v>2005</v>
      </c>
      <c r="N55">
        <v>346534.81699999399</v>
      </c>
      <c r="O55">
        <v>319401.76471379801</v>
      </c>
      <c r="P55">
        <v>326574.195420017</v>
      </c>
      <c r="Q55">
        <v>404282.72753221501</v>
      </c>
      <c r="R55">
        <v>376916.31102423603</v>
      </c>
      <c r="S55">
        <v>358886.38515602902</v>
      </c>
      <c r="T55">
        <v>319254.63716400898</v>
      </c>
      <c r="U55">
        <v>315616.43991115497</v>
      </c>
      <c r="V55">
        <v>78702.698250476999</v>
      </c>
      <c r="W55">
        <v>114538.450766073</v>
      </c>
      <c r="X55">
        <v>180921.896908191</v>
      </c>
      <c r="Y55">
        <v>197290.87605285901</v>
      </c>
      <c r="Z55" s="27">
        <f t="shared" si="2"/>
        <v>3338921.1998990532</v>
      </c>
    </row>
    <row r="56" spans="1:26" x14ac:dyDescent="0.2">
      <c r="A56" s="1">
        <v>38777</v>
      </c>
      <c r="B56">
        <v>35170.639999999999</v>
      </c>
      <c r="C56">
        <v>13419108.66</v>
      </c>
      <c r="D56">
        <v>13454279.300000001</v>
      </c>
      <c r="E56">
        <v>13502960.682855301</v>
      </c>
      <c r="F56">
        <v>10</v>
      </c>
      <c r="G56">
        <v>249233.35198095901</v>
      </c>
      <c r="H56">
        <v>60.871789879469198</v>
      </c>
      <c r="I56">
        <v>1668319.5498853601</v>
      </c>
      <c r="J56">
        <v>0</v>
      </c>
      <c r="M56">
        <v>2006</v>
      </c>
      <c r="N56">
        <v>230553.141174936</v>
      </c>
      <c r="O56">
        <v>221290.45905745699</v>
      </c>
      <c r="P56">
        <v>249233.35198095901</v>
      </c>
      <c r="Q56">
        <v>283338.50460554601</v>
      </c>
      <c r="R56">
        <v>275598.75576610601</v>
      </c>
      <c r="S56">
        <v>300558.28335014498</v>
      </c>
      <c r="T56">
        <v>317273.171989795</v>
      </c>
      <c r="U56">
        <v>336148.30097036698</v>
      </c>
      <c r="V56">
        <v>309714.79657643603</v>
      </c>
      <c r="W56">
        <v>358167.34685092402</v>
      </c>
      <c r="X56">
        <v>348876.45929372002</v>
      </c>
      <c r="Y56">
        <v>372942.69787241297</v>
      </c>
      <c r="Z56" s="27">
        <f t="shared" si="2"/>
        <v>3603695.269488804</v>
      </c>
    </row>
    <row r="57" spans="1:26" x14ac:dyDescent="0.2">
      <c r="A57" s="1">
        <v>38808</v>
      </c>
      <c r="B57">
        <v>44967.89</v>
      </c>
      <c r="C57">
        <v>15273790.970000001</v>
      </c>
      <c r="D57">
        <v>15318758.859999999</v>
      </c>
      <c r="E57">
        <v>15321712.2799244</v>
      </c>
      <c r="F57">
        <v>10</v>
      </c>
      <c r="G57">
        <v>283338.50460554601</v>
      </c>
      <c r="H57">
        <v>60.821582792303701</v>
      </c>
      <c r="I57">
        <v>1911384.0361893501</v>
      </c>
      <c r="J57">
        <v>0</v>
      </c>
      <c r="M57">
        <v>2007</v>
      </c>
      <c r="N57">
        <v>369686.73914022697</v>
      </c>
      <c r="O57">
        <v>334445.28206181398</v>
      </c>
      <c r="P57">
        <v>381894.43356020103</v>
      </c>
      <c r="Q57">
        <v>380620.56595321902</v>
      </c>
      <c r="R57">
        <v>394922.13871444901</v>
      </c>
      <c r="S57">
        <v>386951.94095416297</v>
      </c>
      <c r="T57">
        <v>384343.36551910499</v>
      </c>
      <c r="U57">
        <v>372200.984394125</v>
      </c>
      <c r="V57">
        <v>369099.63612368802</v>
      </c>
      <c r="W57">
        <v>390100.07048634702</v>
      </c>
      <c r="X57">
        <v>381339.32242040703</v>
      </c>
      <c r="Y57">
        <v>404072.87381251203</v>
      </c>
      <c r="Z57" s="27">
        <f t="shared" si="2"/>
        <v>4549677.3531402573</v>
      </c>
    </row>
    <row r="58" spans="1:26" x14ac:dyDescent="0.2">
      <c r="A58" s="1">
        <v>38838</v>
      </c>
      <c r="B58">
        <v>57591.61</v>
      </c>
      <c r="C58">
        <v>16777425.82</v>
      </c>
      <c r="D58">
        <v>16835017.43</v>
      </c>
      <c r="E58">
        <v>16827626.322923601</v>
      </c>
      <c r="F58">
        <v>10</v>
      </c>
      <c r="G58">
        <v>275598.75576610601</v>
      </c>
      <c r="H58">
        <v>68.652002060756999</v>
      </c>
      <c r="I58">
        <v>2092780.0258730899</v>
      </c>
      <c r="J58">
        <v>0</v>
      </c>
      <c r="M58">
        <v>2008</v>
      </c>
      <c r="N58">
        <v>361179.55744089198</v>
      </c>
      <c r="O58">
        <v>362298.87173431797</v>
      </c>
      <c r="P58">
        <v>444589.56284687901</v>
      </c>
      <c r="Q58">
        <v>390368.81310596003</v>
      </c>
      <c r="R58">
        <v>411263.34889933502</v>
      </c>
      <c r="S58">
        <v>386821.99641245499</v>
      </c>
      <c r="T58">
        <v>432048.85404347599</v>
      </c>
      <c r="U58">
        <v>391784.92503290501</v>
      </c>
      <c r="V58">
        <v>135416.92299500699</v>
      </c>
      <c r="W58">
        <v>295684.92898270499</v>
      </c>
      <c r="X58">
        <v>331775.50332623802</v>
      </c>
      <c r="Y58">
        <v>358333.34032828198</v>
      </c>
      <c r="Z58" s="27">
        <f t="shared" si="2"/>
        <v>4301566.6251484519</v>
      </c>
    </row>
    <row r="59" spans="1:26" x14ac:dyDescent="0.2">
      <c r="A59" s="1">
        <v>38869</v>
      </c>
      <c r="B59">
        <v>32023.66</v>
      </c>
      <c r="C59">
        <v>18080640.280000001</v>
      </c>
      <c r="D59">
        <v>18112663.940000001</v>
      </c>
      <c r="E59">
        <v>18100659.389883701</v>
      </c>
      <c r="F59">
        <v>10</v>
      </c>
      <c r="G59">
        <v>300558.28335014498</v>
      </c>
      <c r="H59">
        <v>67.648169135797303</v>
      </c>
      <c r="I59">
        <v>2231558.1973517402</v>
      </c>
      <c r="J59">
        <v>0</v>
      </c>
      <c r="M59">
        <v>2009</v>
      </c>
      <c r="N59">
        <v>335999.291883467</v>
      </c>
      <c r="O59">
        <v>298096.22741041501</v>
      </c>
      <c r="P59">
        <v>343406.40416385798</v>
      </c>
      <c r="Q59">
        <v>340943.81547277299</v>
      </c>
      <c r="R59">
        <v>346131.21165936498</v>
      </c>
      <c r="S59">
        <v>338470.93483570497</v>
      </c>
      <c r="T59">
        <v>337663.90513253299</v>
      </c>
      <c r="U59">
        <v>337300.82635378197</v>
      </c>
      <c r="V59">
        <v>347860.55052387301</v>
      </c>
      <c r="W59">
        <v>368418.32545770798</v>
      </c>
      <c r="X59">
        <v>319930.81494935398</v>
      </c>
      <c r="Y59">
        <v>380201.65609252697</v>
      </c>
      <c r="Z59" s="27">
        <f t="shared" si="2"/>
        <v>4094423.9639353598</v>
      </c>
    </row>
    <row r="60" spans="1:26" x14ac:dyDescent="0.2">
      <c r="A60" s="1">
        <v>38899</v>
      </c>
      <c r="B60">
        <v>54126.34</v>
      </c>
      <c r="C60">
        <v>20412352.760000002</v>
      </c>
      <c r="D60">
        <v>20466479.100000001</v>
      </c>
      <c r="E60">
        <v>20468342.097824801</v>
      </c>
      <c r="F60">
        <v>10</v>
      </c>
      <c r="G60">
        <v>317273.171989795</v>
      </c>
      <c r="H60">
        <v>72.585351038161903</v>
      </c>
      <c r="I60">
        <v>2561042.4660454998</v>
      </c>
      <c r="J60">
        <v>0</v>
      </c>
      <c r="M60">
        <v>2010</v>
      </c>
      <c r="N60">
        <v>306331.07212858298</v>
      </c>
      <c r="O60">
        <v>305578.47640770703</v>
      </c>
      <c r="P60">
        <v>325698.63092944497</v>
      </c>
      <c r="Q60">
        <v>328811.54585523298</v>
      </c>
      <c r="R60">
        <v>324519.78591738798</v>
      </c>
      <c r="S60">
        <v>315482.03310204699</v>
      </c>
      <c r="T60">
        <v>328812.15654130699</v>
      </c>
      <c r="U60">
        <v>367858.64456785901</v>
      </c>
      <c r="V60">
        <v>327870.716555472</v>
      </c>
      <c r="W60">
        <v>347353.03464627999</v>
      </c>
      <c r="X60">
        <v>307710.34779658902</v>
      </c>
      <c r="Y60">
        <v>326418.77197902102</v>
      </c>
      <c r="Z60" s="27">
        <f t="shared" si="2"/>
        <v>3912445.2164269309</v>
      </c>
    </row>
    <row r="61" spans="1:26" x14ac:dyDescent="0.2">
      <c r="A61" s="1">
        <v>38930</v>
      </c>
      <c r="B61">
        <v>-37182.5</v>
      </c>
      <c r="C61">
        <v>21173592.649999999</v>
      </c>
      <c r="D61">
        <v>21136410.149999999</v>
      </c>
      <c r="E61">
        <v>21153444.952648699</v>
      </c>
      <c r="F61">
        <v>10</v>
      </c>
      <c r="G61">
        <v>336148.30097036698</v>
      </c>
      <c r="H61">
        <v>70.827640131303099</v>
      </c>
      <c r="I61">
        <v>2655145.9392293901</v>
      </c>
      <c r="J61">
        <v>0</v>
      </c>
      <c r="M61">
        <v>2011</v>
      </c>
      <c r="N61">
        <v>289933.801264279</v>
      </c>
      <c r="O61">
        <v>300448.11865709198</v>
      </c>
      <c r="P61">
        <v>350333.92757733399</v>
      </c>
      <c r="Q61">
        <v>324508.42118392698</v>
      </c>
      <c r="R61">
        <v>325166.87311009999</v>
      </c>
      <c r="S61">
        <v>313539.40973677801</v>
      </c>
      <c r="T61">
        <v>317672.23063590098</v>
      </c>
      <c r="U61">
        <v>344112.03167693102</v>
      </c>
      <c r="V61">
        <v>297685.96681910899</v>
      </c>
      <c r="W61">
        <v>346547.70302868</v>
      </c>
      <c r="X61">
        <v>339844.16586564702</v>
      </c>
      <c r="Y61">
        <v>351073.06417927402</v>
      </c>
      <c r="Z61" s="27">
        <f t="shared" si="2"/>
        <v>3900865.7137350515</v>
      </c>
    </row>
    <row r="62" spans="1:26" x14ac:dyDescent="0.2">
      <c r="A62" s="1">
        <v>38961</v>
      </c>
      <c r="B62">
        <v>66551.149999999994</v>
      </c>
      <c r="C62">
        <v>18544119.5</v>
      </c>
      <c r="D62">
        <v>18610670.649999999</v>
      </c>
      <c r="E62">
        <v>18354155.7736241</v>
      </c>
      <c r="F62">
        <v>10</v>
      </c>
      <c r="G62">
        <v>309714.79657643603</v>
      </c>
      <c r="H62">
        <v>67.089712584116299</v>
      </c>
      <c r="I62">
        <v>2424520.9117370201</v>
      </c>
      <c r="J62">
        <v>0</v>
      </c>
      <c r="M62">
        <v>2012</v>
      </c>
      <c r="N62">
        <v>350153.20710683399</v>
      </c>
      <c r="O62">
        <v>303701.98057338299</v>
      </c>
      <c r="P62">
        <v>331411.33775149297</v>
      </c>
      <c r="Q62">
        <v>328742.294713918</v>
      </c>
      <c r="R62">
        <v>338444.932251397</v>
      </c>
      <c r="S62">
        <v>322440.18200785102</v>
      </c>
      <c r="T62">
        <v>349392.99104951799</v>
      </c>
      <c r="U62">
        <v>291191.010585115</v>
      </c>
      <c r="V62">
        <v>251369.62620641899</v>
      </c>
      <c r="W62">
        <v>344344.08230810001</v>
      </c>
      <c r="X62">
        <v>335227.400356183</v>
      </c>
      <c r="Y62">
        <v>352771.29816596402</v>
      </c>
      <c r="Z62" s="27">
        <f t="shared" ref="Z62:Z68" si="3">SUM(N62:Y62)</f>
        <v>3899190.3430761746</v>
      </c>
    </row>
    <row r="63" spans="1:26" x14ac:dyDescent="0.2">
      <c r="A63" s="1">
        <v>38991</v>
      </c>
      <c r="B63">
        <v>51719.63</v>
      </c>
      <c r="C63">
        <v>16935134.77</v>
      </c>
      <c r="D63">
        <v>16986854.399999999</v>
      </c>
      <c r="E63">
        <v>17210527.745875102</v>
      </c>
      <c r="F63">
        <v>10</v>
      </c>
      <c r="G63">
        <v>358167.34685092402</v>
      </c>
      <c r="H63">
        <v>54.498823073526601</v>
      </c>
      <c r="I63">
        <v>2309171.1208678298</v>
      </c>
      <c r="J63">
        <v>0</v>
      </c>
      <c r="M63">
        <v>2013</v>
      </c>
      <c r="N63">
        <v>345022.84454960702</v>
      </c>
      <c r="O63">
        <v>311610.63215863</v>
      </c>
      <c r="P63">
        <v>344201.78248945501</v>
      </c>
      <c r="Q63">
        <v>328382.32469114702</v>
      </c>
      <c r="R63">
        <v>345619.07895514701</v>
      </c>
      <c r="S63">
        <v>337212.72533523099</v>
      </c>
      <c r="T63">
        <v>327400.14534300799</v>
      </c>
      <c r="U63">
        <v>357765.66011842899</v>
      </c>
      <c r="V63">
        <v>343390.46234113199</v>
      </c>
      <c r="W63">
        <v>328246.63309647498</v>
      </c>
      <c r="X63">
        <v>314843.47705087898</v>
      </c>
      <c r="Y63">
        <v>339859.108474156</v>
      </c>
      <c r="Z63" s="27">
        <f t="shared" si="3"/>
        <v>4023554.8746032962</v>
      </c>
    </row>
    <row r="64" spans="1:26" x14ac:dyDescent="0.2">
      <c r="A64" s="1">
        <v>39022</v>
      </c>
      <c r="B64">
        <v>52153.11</v>
      </c>
      <c r="C64">
        <v>17111846.129999999</v>
      </c>
      <c r="D64">
        <v>17163999.239999998</v>
      </c>
      <c r="E64">
        <v>17168836.912267499</v>
      </c>
      <c r="F64">
        <v>10</v>
      </c>
      <c r="G64">
        <v>348876.45929372002</v>
      </c>
      <c r="H64">
        <v>55.702139180320501</v>
      </c>
      <c r="I64">
        <v>2264328.1800486599</v>
      </c>
      <c r="J64">
        <v>0</v>
      </c>
      <c r="M64">
        <v>2014</v>
      </c>
      <c r="N64">
        <v>310177.34694433201</v>
      </c>
      <c r="O64">
        <v>274652.32555097103</v>
      </c>
      <c r="P64">
        <v>335116.43486513599</v>
      </c>
      <c r="Q64">
        <v>307521.31801141001</v>
      </c>
      <c r="R64">
        <v>334343.33869340498</v>
      </c>
      <c r="S64">
        <v>328630.72633111803</v>
      </c>
      <c r="T64">
        <v>323590.55556460202</v>
      </c>
      <c r="U64">
        <v>324534.24643432198</v>
      </c>
      <c r="V64">
        <v>318022.32938349998</v>
      </c>
      <c r="W64">
        <v>321309.78893769899</v>
      </c>
      <c r="X64">
        <v>305307.59645914601</v>
      </c>
      <c r="Y64">
        <v>319589.16817266197</v>
      </c>
      <c r="Z64" s="27">
        <f t="shared" si="3"/>
        <v>3802795.1753483033</v>
      </c>
    </row>
    <row r="65" spans="1:26" x14ac:dyDescent="0.2">
      <c r="A65" s="1">
        <v>39052</v>
      </c>
      <c r="B65">
        <v>82467.22</v>
      </c>
      <c r="C65">
        <v>18807324.170000002</v>
      </c>
      <c r="D65">
        <v>18889791.390000001</v>
      </c>
      <c r="E65">
        <v>18889803.3379917</v>
      </c>
      <c r="F65">
        <v>10</v>
      </c>
      <c r="G65">
        <v>372942.69787241297</v>
      </c>
      <c r="H65">
        <v>57.291084736191799</v>
      </c>
      <c r="I65">
        <v>2476488.3675606502</v>
      </c>
      <c r="J65">
        <v>0</v>
      </c>
      <c r="M65">
        <v>2015</v>
      </c>
      <c r="N65">
        <v>312959.437235158</v>
      </c>
      <c r="O65">
        <v>283462.567086967</v>
      </c>
      <c r="P65">
        <v>301291.41952555103</v>
      </c>
      <c r="Q65">
        <v>294689.43442291598</v>
      </c>
      <c r="R65">
        <v>296244.10434711899</v>
      </c>
      <c r="S65">
        <v>282981.39102751302</v>
      </c>
      <c r="T65">
        <v>286050.754941341</v>
      </c>
      <c r="U65">
        <v>288226.98806988599</v>
      </c>
      <c r="V65">
        <v>264589.35231918399</v>
      </c>
      <c r="W65">
        <v>272973.358709605</v>
      </c>
      <c r="X65">
        <v>261223.407007142</v>
      </c>
      <c r="Y65">
        <v>264576.74434833898</v>
      </c>
      <c r="Z65" s="27">
        <f t="shared" si="3"/>
        <v>3409268.9590407205</v>
      </c>
    </row>
    <row r="66" spans="1:26" x14ac:dyDescent="0.2">
      <c r="A66" s="1">
        <v>39083</v>
      </c>
      <c r="B66">
        <v>59615.25</v>
      </c>
      <c r="C66">
        <v>18069836.73</v>
      </c>
      <c r="D66">
        <v>18129451.98</v>
      </c>
      <c r="E66">
        <v>18129628.221707702</v>
      </c>
      <c r="F66">
        <v>10</v>
      </c>
      <c r="G66">
        <v>369686.73914022697</v>
      </c>
      <c r="H66">
        <v>55.432530493687601</v>
      </c>
      <c r="I66">
        <v>2363043.2187948502</v>
      </c>
      <c r="J66">
        <v>0</v>
      </c>
      <c r="M66">
        <v>2016</v>
      </c>
      <c r="N66">
        <v>238686.01574580499</v>
      </c>
      <c r="O66">
        <v>262215.22656136198</v>
      </c>
      <c r="P66">
        <v>277382.42246018897</v>
      </c>
      <c r="Q66">
        <v>276079.35875120002</v>
      </c>
      <c r="R66">
        <v>267453.40654274501</v>
      </c>
      <c r="S66">
        <v>257808.680870841</v>
      </c>
      <c r="T66">
        <v>255964.60781657201</v>
      </c>
      <c r="U66">
        <v>252356.73203768299</v>
      </c>
      <c r="V66">
        <v>238974.73099534801</v>
      </c>
      <c r="W66">
        <v>247490.85222201599</v>
      </c>
      <c r="X66">
        <v>208619.13745481501</v>
      </c>
      <c r="Y66">
        <v>198985.11066388199</v>
      </c>
      <c r="Z66" s="27">
        <f t="shared" si="3"/>
        <v>2982016.2821224583</v>
      </c>
    </row>
    <row r="67" spans="1:26" x14ac:dyDescent="0.2">
      <c r="A67" s="1">
        <v>39114</v>
      </c>
      <c r="B67">
        <v>53901.760000000002</v>
      </c>
      <c r="C67">
        <v>17038202.039999999</v>
      </c>
      <c r="D67">
        <v>17092103.800000001</v>
      </c>
      <c r="E67">
        <v>17094517.039690599</v>
      </c>
      <c r="F67">
        <v>10</v>
      </c>
      <c r="G67">
        <v>334445.28206181398</v>
      </c>
      <c r="H67">
        <v>57.603977833852298</v>
      </c>
      <c r="I67">
        <v>2170861.5748345801</v>
      </c>
      <c r="J67">
        <v>0</v>
      </c>
      <c r="M67">
        <v>2017</v>
      </c>
      <c r="N67">
        <v>228848.54757076799</v>
      </c>
      <c r="O67">
        <v>204229.64246066101</v>
      </c>
      <c r="P67">
        <v>213091.07761639499</v>
      </c>
      <c r="Q67">
        <v>219314.65711020501</v>
      </c>
      <c r="R67">
        <v>232879.00874088501</v>
      </c>
      <c r="S67">
        <v>207091.977074405</v>
      </c>
      <c r="T67">
        <v>223683.53625878901</v>
      </c>
      <c r="U67">
        <v>213455.94754608799</v>
      </c>
      <c r="V67">
        <v>208536.68001769501</v>
      </c>
      <c r="W67">
        <v>191138.231659988</v>
      </c>
      <c r="X67">
        <v>202988.13775764199</v>
      </c>
      <c r="Y67">
        <v>207281.66385376599</v>
      </c>
      <c r="Z67" s="27">
        <f t="shared" si="3"/>
        <v>2552539.1076672873</v>
      </c>
    </row>
    <row r="68" spans="1:26" x14ac:dyDescent="0.2">
      <c r="A68" s="2">
        <v>39142</v>
      </c>
      <c r="B68">
        <v>180837.02</v>
      </c>
      <c r="C68">
        <v>20559052.25</v>
      </c>
      <c r="D68">
        <v>20739889.27</v>
      </c>
      <c r="E68">
        <v>20741792.244344398</v>
      </c>
      <c r="F68">
        <v>10</v>
      </c>
      <c r="G68">
        <v>381894.43356020103</v>
      </c>
      <c r="H68">
        <v>61.255829899337101</v>
      </c>
      <c r="I68">
        <v>2651468.21732296</v>
      </c>
      <c r="J68">
        <v>0</v>
      </c>
      <c r="M68">
        <v>2018</v>
      </c>
      <c r="N68">
        <v>193288.06971378101</v>
      </c>
      <c r="O68">
        <v>184618.68677743699</v>
      </c>
      <c r="P68">
        <v>209936.45458464199</v>
      </c>
      <c r="Q68">
        <v>198536.06116629401</v>
      </c>
      <c r="R68">
        <v>213489.77832054</v>
      </c>
      <c r="S68">
        <v>204276.393508095</v>
      </c>
      <c r="T68">
        <v>211596.189876166</v>
      </c>
      <c r="U68">
        <v>213971.55324394899</v>
      </c>
      <c r="V68">
        <v>202712.54368882001</v>
      </c>
      <c r="W68">
        <v>219731.027864773</v>
      </c>
      <c r="X68">
        <v>206233.24363453701</v>
      </c>
      <c r="Y68">
        <v>218649.994412778</v>
      </c>
      <c r="Z68" s="27">
        <f t="shared" si="3"/>
        <v>2477039.9967918121</v>
      </c>
    </row>
    <row r="69" spans="1:26" x14ac:dyDescent="0.2">
      <c r="A69" s="1">
        <v>39173</v>
      </c>
      <c r="B69">
        <v>202199.52</v>
      </c>
      <c r="C69">
        <v>21133708.239999998</v>
      </c>
      <c r="D69">
        <v>21335907.760000002</v>
      </c>
      <c r="E69">
        <v>21335859.117105599</v>
      </c>
      <c r="F69">
        <v>10</v>
      </c>
      <c r="G69">
        <v>380620.56595321902</v>
      </c>
      <c r="H69">
        <v>63.255030292311602</v>
      </c>
      <c r="I69">
        <v>2740306.3121419898</v>
      </c>
      <c r="J69">
        <v>0</v>
      </c>
      <c r="M69">
        <v>2019</v>
      </c>
      <c r="N69">
        <v>207728.66198857999</v>
      </c>
      <c r="O69">
        <v>186836.687343775</v>
      </c>
      <c r="P69">
        <v>216586.88822154599</v>
      </c>
      <c r="Q69">
        <v>203216.645632309</v>
      </c>
      <c r="R69">
        <v>211118.29700797299</v>
      </c>
      <c r="S69">
        <v>204642.355318549</v>
      </c>
      <c r="T69">
        <v>177190.82767974201</v>
      </c>
      <c r="U69">
        <v>210276.12434444201</v>
      </c>
      <c r="V69">
        <v>206302.62789839</v>
      </c>
      <c r="W69">
        <v>203194.12541848599</v>
      </c>
      <c r="X69">
        <v>208068.03055027901</v>
      </c>
      <c r="Y69">
        <v>204008.00944908799</v>
      </c>
      <c r="Z69" s="27">
        <f>SUM(N69:Y69)</f>
        <v>2439169.2808531593</v>
      </c>
    </row>
    <row r="70" spans="1:26" x14ac:dyDescent="0.2">
      <c r="A70" s="1">
        <v>39203</v>
      </c>
      <c r="B70">
        <v>170182.74</v>
      </c>
      <c r="C70">
        <v>22228505.309999999</v>
      </c>
      <c r="D70">
        <v>22398688.050000001</v>
      </c>
      <c r="E70">
        <v>22398846.649244402</v>
      </c>
      <c r="F70">
        <v>10</v>
      </c>
      <c r="G70">
        <v>394922.13871444901</v>
      </c>
      <c r="H70">
        <v>63.920082611334699</v>
      </c>
      <c r="I70">
        <v>2844609.08242808</v>
      </c>
      <c r="J70">
        <v>0</v>
      </c>
      <c r="M70">
        <v>2020</v>
      </c>
      <c r="N70">
        <v>200716.73978716999</v>
      </c>
      <c r="O70">
        <v>180633.861933879</v>
      </c>
      <c r="P70">
        <v>185906.07128383199</v>
      </c>
      <c r="Q70">
        <v>157272.578469534</v>
      </c>
      <c r="R70">
        <v>94223.930830799</v>
      </c>
      <c r="S70">
        <v>175335.37682977199</v>
      </c>
      <c r="T70">
        <v>127142.507917946</v>
      </c>
      <c r="U70">
        <v>129025.450401893</v>
      </c>
      <c r="V70">
        <v>124303.326972739</v>
      </c>
      <c r="W70">
        <v>115543.12249102</v>
      </c>
      <c r="X70">
        <v>117946.042906513</v>
      </c>
      <c r="Y70">
        <v>142495.73898459499</v>
      </c>
      <c r="Z70" s="27">
        <f>SUM(N70:Y70)</f>
        <v>1750544.748809692</v>
      </c>
    </row>
    <row r="71" spans="1:26" x14ac:dyDescent="0.2">
      <c r="A71" s="1">
        <v>39234</v>
      </c>
      <c r="B71">
        <v>110618.17</v>
      </c>
      <c r="C71">
        <v>22839948.16</v>
      </c>
      <c r="D71">
        <v>22950566.329999998</v>
      </c>
      <c r="E71">
        <v>22956349.597202301</v>
      </c>
      <c r="F71">
        <v>10</v>
      </c>
      <c r="G71">
        <v>386951.94095416297</v>
      </c>
      <c r="H71">
        <v>67.130979312650993</v>
      </c>
      <c r="I71">
        <v>3020113.1459817402</v>
      </c>
      <c r="J71">
        <v>0</v>
      </c>
      <c r="M71">
        <v>2021</v>
      </c>
      <c r="N71">
        <v>145245.61043732599</v>
      </c>
      <c r="O71">
        <v>130796.775971294</v>
      </c>
      <c r="P71">
        <v>145798.15384632899</v>
      </c>
      <c r="Q71">
        <v>142915.482152732</v>
      </c>
      <c r="R71">
        <v>147271.29799147</v>
      </c>
      <c r="S71">
        <v>141904.036857845</v>
      </c>
      <c r="T71">
        <v>147102.60451718801</v>
      </c>
      <c r="U71">
        <v>124986.471807451</v>
      </c>
      <c r="V71">
        <v>62543.395949496997</v>
      </c>
      <c r="W71">
        <v>108507.81794004</v>
      </c>
      <c r="X71">
        <v>116787.22906517499</v>
      </c>
      <c r="Y71">
        <v>127025.307062839</v>
      </c>
      <c r="Z71" s="27">
        <f>SUM(N71:Y71)</f>
        <v>1540884.1835991859</v>
      </c>
    </row>
    <row r="72" spans="1:26" x14ac:dyDescent="0.2">
      <c r="A72" s="1">
        <v>39264</v>
      </c>
      <c r="B72">
        <v>151342.13</v>
      </c>
      <c r="C72">
        <v>25471092.890000001</v>
      </c>
      <c r="D72">
        <v>25622435.02</v>
      </c>
      <c r="E72">
        <v>25622397.022211201</v>
      </c>
      <c r="F72">
        <v>10</v>
      </c>
      <c r="G72">
        <v>384343.36551910499</v>
      </c>
      <c r="H72">
        <v>75.189304800990996</v>
      </c>
      <c r="I72">
        <v>3276113.4360434101</v>
      </c>
      <c r="J72">
        <v>0</v>
      </c>
      <c r="M72">
        <v>2022</v>
      </c>
      <c r="N72">
        <v>125631.552800766</v>
      </c>
      <c r="O72">
        <v>115275.395419964</v>
      </c>
      <c r="P72">
        <v>132353.126316248</v>
      </c>
      <c r="Q72">
        <v>148087.28508468499</v>
      </c>
      <c r="R72">
        <v>150711.82106631601</v>
      </c>
      <c r="S72">
        <v>144146.03027880401</v>
      </c>
      <c r="T72">
        <v>152229.49780915401</v>
      </c>
      <c r="U72">
        <v>143998.30733333301</v>
      </c>
      <c r="V72">
        <v>132662.403089642</v>
      </c>
      <c r="W72">
        <v>152696.596401777</v>
      </c>
      <c r="X72">
        <v>142990.31837761399</v>
      </c>
      <c r="Y72">
        <v>136318.96823976299</v>
      </c>
      <c r="Z72" s="27">
        <f>SUM(N72:Y72)</f>
        <v>1677101.3022180663</v>
      </c>
    </row>
    <row r="73" spans="1:26" x14ac:dyDescent="0.2">
      <c r="A73" s="1">
        <v>39295</v>
      </c>
      <c r="B73">
        <v>291585.15999999997</v>
      </c>
      <c r="C73">
        <v>23704396.260000002</v>
      </c>
      <c r="D73">
        <v>23995981.420000002</v>
      </c>
      <c r="E73">
        <v>23995965.253068399</v>
      </c>
      <c r="F73">
        <v>10</v>
      </c>
      <c r="G73">
        <v>372200.984394125</v>
      </c>
      <c r="H73">
        <v>72.860271555157794</v>
      </c>
      <c r="I73">
        <v>3122699.5429845401</v>
      </c>
      <c r="J73">
        <v>0</v>
      </c>
      <c r="M73">
        <v>2023</v>
      </c>
      <c r="N73">
        <v>136640.83419592501</v>
      </c>
      <c r="Z73" s="27">
        <f>SUM(N73:Y73)</f>
        <v>136640.83419592501</v>
      </c>
    </row>
    <row r="74" spans="1:26" x14ac:dyDescent="0.2">
      <c r="A74" s="1">
        <v>39326</v>
      </c>
      <c r="B74">
        <v>257254.36</v>
      </c>
      <c r="C74">
        <v>24921337.75</v>
      </c>
      <c r="D74">
        <v>25178592.109999999</v>
      </c>
      <c r="E74">
        <v>25200366.691693202</v>
      </c>
      <c r="F74">
        <v>10</v>
      </c>
      <c r="G74">
        <v>369099.63612368802</v>
      </c>
      <c r="H74">
        <v>77.119176001489905</v>
      </c>
      <c r="I74">
        <v>3264293.1086152801</v>
      </c>
      <c r="J74">
        <v>0</v>
      </c>
    </row>
    <row r="75" spans="1:26" x14ac:dyDescent="0.2">
      <c r="A75" s="1">
        <v>39356</v>
      </c>
      <c r="B75">
        <v>303569.55</v>
      </c>
      <c r="C75">
        <v>28304073</v>
      </c>
      <c r="D75">
        <v>28607642.550000001</v>
      </c>
      <c r="E75">
        <v>28607671.584413301</v>
      </c>
      <c r="F75">
        <v>10</v>
      </c>
      <c r="G75">
        <v>390100.07048634702</v>
      </c>
      <c r="H75">
        <v>82.991938314309294</v>
      </c>
      <c r="I75">
        <v>3767489.40179731</v>
      </c>
      <c r="J75">
        <v>0</v>
      </c>
    </row>
    <row r="76" spans="1:26" x14ac:dyDescent="0.2">
      <c r="A76" s="1">
        <v>39387</v>
      </c>
      <c r="B76">
        <v>248031.04</v>
      </c>
      <c r="C76">
        <v>30508030.84</v>
      </c>
      <c r="D76">
        <v>30756061.879999999</v>
      </c>
      <c r="E76">
        <v>30722555.0247549</v>
      </c>
      <c r="F76">
        <v>10</v>
      </c>
      <c r="G76">
        <v>381339.32242040703</v>
      </c>
      <c r="H76">
        <v>90.976790106911295</v>
      </c>
      <c r="I76">
        <v>3970472.4705981701</v>
      </c>
      <c r="J76">
        <v>0</v>
      </c>
    </row>
    <row r="77" spans="1:26" x14ac:dyDescent="0.2">
      <c r="A77" s="1">
        <v>39417</v>
      </c>
      <c r="B77">
        <v>298788</v>
      </c>
      <c r="C77">
        <v>31463769.739999998</v>
      </c>
      <c r="D77">
        <v>31762557.739999998</v>
      </c>
      <c r="E77">
        <v>31762844.836624298</v>
      </c>
      <c r="F77">
        <v>10</v>
      </c>
      <c r="G77">
        <v>404072.87381251203</v>
      </c>
      <c r="H77">
        <v>90.177059990104794</v>
      </c>
      <c r="I77">
        <v>4675258.94554058</v>
      </c>
      <c r="J77">
        <v>0</v>
      </c>
    </row>
    <row r="78" spans="1:26" x14ac:dyDescent="0.2">
      <c r="A78" s="1">
        <v>39448</v>
      </c>
      <c r="B78">
        <v>242398.75</v>
      </c>
      <c r="C78">
        <v>29893688.390000001</v>
      </c>
      <c r="D78">
        <v>30136087.140000001</v>
      </c>
      <c r="E78">
        <v>30136257.774685401</v>
      </c>
      <c r="F78">
        <v>10</v>
      </c>
      <c r="G78">
        <v>361179.55744089198</v>
      </c>
      <c r="H78">
        <v>94.152385253966401</v>
      </c>
      <c r="I78">
        <v>3869659.0633465699</v>
      </c>
      <c r="J78">
        <v>0</v>
      </c>
    </row>
    <row r="79" spans="1:26" x14ac:dyDescent="0.2">
      <c r="A79" s="1">
        <v>39479</v>
      </c>
      <c r="B79">
        <v>227402.95</v>
      </c>
      <c r="C79">
        <v>29501568.739999998</v>
      </c>
      <c r="D79">
        <v>29728971.690000001</v>
      </c>
      <c r="E79">
        <v>30198201.695713401</v>
      </c>
      <c r="F79">
        <v>10</v>
      </c>
      <c r="G79">
        <v>362298.87173431797</v>
      </c>
      <c r="H79">
        <v>93.877895574616304</v>
      </c>
      <c r="I79">
        <v>3813653.9517621798</v>
      </c>
      <c r="J79">
        <v>0</v>
      </c>
    </row>
    <row r="80" spans="1:26" x14ac:dyDescent="0.2">
      <c r="A80" s="1">
        <v>39508</v>
      </c>
      <c r="B80">
        <v>239305.9</v>
      </c>
      <c r="C80">
        <v>33400685.170000002</v>
      </c>
      <c r="D80">
        <v>33639991.07</v>
      </c>
      <c r="E80">
        <v>33671761.6571059</v>
      </c>
      <c r="F80">
        <v>10</v>
      </c>
      <c r="G80">
        <v>444589.56284687901</v>
      </c>
      <c r="H80">
        <v>85.446162037770407</v>
      </c>
      <c r="I80">
        <v>4316710.1702100299</v>
      </c>
      <c r="J80">
        <v>0</v>
      </c>
    </row>
    <row r="81" spans="1:10" x14ac:dyDescent="0.2">
      <c r="A81" s="1">
        <v>39539</v>
      </c>
      <c r="B81">
        <v>313377.59000000003</v>
      </c>
      <c r="C81">
        <v>37906615.57</v>
      </c>
      <c r="D81">
        <v>38219993.159999996</v>
      </c>
      <c r="E81">
        <v>38316106.612009197</v>
      </c>
      <c r="F81">
        <v>10</v>
      </c>
      <c r="G81">
        <v>390368.81310596003</v>
      </c>
      <c r="H81">
        <v>110.746763974104</v>
      </c>
      <c r="I81">
        <v>4915976.1958877202</v>
      </c>
      <c r="J81">
        <v>0</v>
      </c>
    </row>
    <row r="82" spans="1:10" x14ac:dyDescent="0.2">
      <c r="A82" s="1">
        <v>39569</v>
      </c>
      <c r="B82">
        <v>417273.8</v>
      </c>
      <c r="C82">
        <v>44175062.689999998</v>
      </c>
      <c r="D82">
        <v>44592336.490000002</v>
      </c>
      <c r="E82">
        <v>44592202.008394301</v>
      </c>
      <c r="F82">
        <v>10</v>
      </c>
      <c r="G82">
        <v>411263.34889933502</v>
      </c>
      <c r="H82">
        <v>121.814907852611</v>
      </c>
      <c r="I82">
        <v>5505804.9409343898</v>
      </c>
      <c r="J82">
        <v>0</v>
      </c>
    </row>
    <row r="83" spans="1:10" x14ac:dyDescent="0.2">
      <c r="A83" s="1">
        <v>39600</v>
      </c>
      <c r="B83">
        <v>558351.15</v>
      </c>
      <c r="C83">
        <v>45691895.530000001</v>
      </c>
      <c r="D83">
        <v>46250246.68</v>
      </c>
      <c r="E83">
        <v>46250270.403902203</v>
      </c>
      <c r="F83">
        <v>10</v>
      </c>
      <c r="G83">
        <v>386821.99641245499</v>
      </c>
      <c r="H83">
        <v>134.57324447896301</v>
      </c>
      <c r="I83">
        <v>5805620.6891519204</v>
      </c>
      <c r="J83">
        <v>0</v>
      </c>
    </row>
    <row r="84" spans="1:10" x14ac:dyDescent="0.2">
      <c r="A84" s="1">
        <v>39630</v>
      </c>
      <c r="B84">
        <v>754926.66</v>
      </c>
      <c r="C84">
        <v>47382424.109999999</v>
      </c>
      <c r="D84">
        <v>48137350.770000003</v>
      </c>
      <c r="E84">
        <v>48194949.629952401</v>
      </c>
      <c r="F84">
        <v>10</v>
      </c>
      <c r="G84">
        <v>432048.85404347599</v>
      </c>
      <c r="H84">
        <v>126.122012642488</v>
      </c>
      <c r="I84">
        <v>6295921.4018915799</v>
      </c>
      <c r="J84">
        <v>0</v>
      </c>
    </row>
    <row r="85" spans="1:10" x14ac:dyDescent="0.2">
      <c r="A85" s="1">
        <v>39661</v>
      </c>
      <c r="B85">
        <v>293720.59999999998</v>
      </c>
      <c r="C85">
        <v>39719855.380000003</v>
      </c>
      <c r="D85">
        <v>40013575.979999997</v>
      </c>
      <c r="E85">
        <v>40090763.173905902</v>
      </c>
      <c r="F85">
        <v>10</v>
      </c>
      <c r="G85">
        <v>391784.92503290501</v>
      </c>
      <c r="H85">
        <v>115.9945908588</v>
      </c>
      <c r="I85">
        <v>5354168.90993152</v>
      </c>
      <c r="J85">
        <v>0</v>
      </c>
    </row>
    <row r="86" spans="1:10" x14ac:dyDescent="0.2">
      <c r="A86" s="1">
        <v>39692</v>
      </c>
      <c r="B86">
        <v>186302.93</v>
      </c>
      <c r="C86">
        <v>12325126.5</v>
      </c>
      <c r="D86">
        <v>12511429.43</v>
      </c>
      <c r="E86">
        <v>12541158.0690866</v>
      </c>
      <c r="F86">
        <v>10</v>
      </c>
      <c r="G86">
        <v>135416.92299500699</v>
      </c>
      <c r="H86">
        <v>106.043411256163</v>
      </c>
      <c r="I86">
        <v>1818914.38711716</v>
      </c>
      <c r="J86">
        <v>0</v>
      </c>
    </row>
    <row r="87" spans="1:10" x14ac:dyDescent="0.2">
      <c r="A87" s="1">
        <v>39722</v>
      </c>
      <c r="B87">
        <v>163763.47</v>
      </c>
      <c r="C87">
        <v>20655864.199999999</v>
      </c>
      <c r="D87">
        <v>20819627.670000002</v>
      </c>
      <c r="E87">
        <v>20821602.681552101</v>
      </c>
      <c r="F87">
        <v>10</v>
      </c>
      <c r="G87">
        <v>295684.92898270499</v>
      </c>
      <c r="H87">
        <v>80.437879401795698</v>
      </c>
      <c r="I87">
        <v>2962665.9768872499</v>
      </c>
      <c r="J87">
        <v>0</v>
      </c>
    </row>
    <row r="88" spans="1:10" x14ac:dyDescent="0.2">
      <c r="A88" s="1">
        <v>39753</v>
      </c>
      <c r="B88">
        <v>144686.43</v>
      </c>
      <c r="C88">
        <v>17168549.460000001</v>
      </c>
      <c r="D88">
        <v>17313235.890000001</v>
      </c>
      <c r="E88">
        <v>17340001.480819099</v>
      </c>
      <c r="F88">
        <v>10</v>
      </c>
      <c r="G88">
        <v>331775.50332623802</v>
      </c>
      <c r="H88">
        <v>59.569699145907201</v>
      </c>
      <c r="I88">
        <v>2423765.43630679</v>
      </c>
      <c r="J88">
        <v>0</v>
      </c>
    </row>
    <row r="89" spans="1:10" x14ac:dyDescent="0.2">
      <c r="A89" s="1">
        <v>39783</v>
      </c>
      <c r="B89">
        <v>126585.96</v>
      </c>
      <c r="C89">
        <v>11129871.539999999</v>
      </c>
      <c r="D89">
        <v>11256457.5</v>
      </c>
      <c r="E89">
        <v>11279015.3488278</v>
      </c>
      <c r="F89">
        <v>10</v>
      </c>
      <c r="G89">
        <v>358333.34032828198</v>
      </c>
      <c r="H89">
        <v>35.835477821183801</v>
      </c>
      <c r="I89">
        <v>1562031.1210969801</v>
      </c>
      <c r="J89">
        <v>0</v>
      </c>
    </row>
    <row r="90" spans="1:10" x14ac:dyDescent="0.2">
      <c r="A90" s="1">
        <v>39814</v>
      </c>
      <c r="B90">
        <v>130885.71</v>
      </c>
      <c r="C90">
        <v>10843887.130000001</v>
      </c>
      <c r="D90">
        <v>10974772.84</v>
      </c>
      <c r="E90">
        <v>10975789.754059101</v>
      </c>
      <c r="F90">
        <v>10</v>
      </c>
      <c r="G90">
        <v>335999.291883467</v>
      </c>
      <c r="H90">
        <v>36.9928015623302</v>
      </c>
      <c r="I90">
        <v>1453765.37566943</v>
      </c>
      <c r="J90">
        <v>0</v>
      </c>
    </row>
    <row r="91" spans="1:10" x14ac:dyDescent="0.2">
      <c r="A91" s="1">
        <v>39845</v>
      </c>
      <c r="B91">
        <v>128716.9</v>
      </c>
      <c r="C91">
        <v>9456299.5299999993</v>
      </c>
      <c r="D91">
        <v>9585016.4299999997</v>
      </c>
      <c r="E91">
        <v>9673451.5769045409</v>
      </c>
      <c r="F91">
        <v>10</v>
      </c>
      <c r="G91">
        <v>298096.22741041501</v>
      </c>
      <c r="H91">
        <v>36.592112452096401</v>
      </c>
      <c r="I91">
        <v>1234519.09804309</v>
      </c>
      <c r="J91">
        <v>0</v>
      </c>
    </row>
    <row r="92" spans="1:10" x14ac:dyDescent="0.2">
      <c r="A92" s="1">
        <v>39873</v>
      </c>
      <c r="B92">
        <v>195475.27</v>
      </c>
      <c r="C92">
        <v>13608616.619999999</v>
      </c>
      <c r="D92">
        <v>13804091.890000001</v>
      </c>
      <c r="E92">
        <v>13889684.214513799</v>
      </c>
      <c r="F92">
        <v>10</v>
      </c>
      <c r="G92">
        <v>343406.40416385798</v>
      </c>
      <c r="H92">
        <v>45.696905751276198</v>
      </c>
      <c r="I92">
        <v>1802925.8709466299</v>
      </c>
      <c r="J92">
        <v>0</v>
      </c>
    </row>
    <row r="93" spans="1:10" x14ac:dyDescent="0.2">
      <c r="A93" s="1">
        <v>39904</v>
      </c>
      <c r="B93">
        <v>155749.57</v>
      </c>
      <c r="C93">
        <v>13694819.68</v>
      </c>
      <c r="D93">
        <v>13850569.25</v>
      </c>
      <c r="E93">
        <v>13934367.725528101</v>
      </c>
      <c r="F93">
        <v>10</v>
      </c>
      <c r="G93">
        <v>340943.81547277299</v>
      </c>
      <c r="H93">
        <v>45.931341423224602</v>
      </c>
      <c r="I93">
        <v>1725639.0690886399</v>
      </c>
      <c r="J93">
        <v>0</v>
      </c>
    </row>
    <row r="94" spans="1:10" x14ac:dyDescent="0.2">
      <c r="A94" s="1">
        <v>39934</v>
      </c>
      <c r="B94">
        <v>274323.73</v>
      </c>
      <c r="C94">
        <v>16757274</v>
      </c>
      <c r="D94">
        <v>17031597.73</v>
      </c>
      <c r="E94">
        <v>17034084.117654499</v>
      </c>
      <c r="F94">
        <v>10</v>
      </c>
      <c r="G94">
        <v>346131.21165936498</v>
      </c>
      <c r="H94">
        <v>55.158559018377701</v>
      </c>
      <c r="I94">
        <v>2058014.7487611701</v>
      </c>
      <c r="J94">
        <v>0</v>
      </c>
    </row>
    <row r="95" spans="1:10" x14ac:dyDescent="0.2">
      <c r="A95" s="1">
        <v>39965</v>
      </c>
      <c r="B95">
        <v>251343.72</v>
      </c>
      <c r="C95">
        <v>18929340.600000001</v>
      </c>
      <c r="D95">
        <v>19180684.32</v>
      </c>
      <c r="E95">
        <v>19267210.914719898</v>
      </c>
      <c r="F95">
        <v>10</v>
      </c>
      <c r="G95">
        <v>338470.93483570497</v>
      </c>
      <c r="H95">
        <v>63.717659338967401</v>
      </c>
      <c r="I95">
        <v>2299364.80728336</v>
      </c>
      <c r="J95">
        <v>0</v>
      </c>
    </row>
    <row r="96" spans="1:10" x14ac:dyDescent="0.2">
      <c r="A96" s="1">
        <v>39995</v>
      </c>
      <c r="B96">
        <v>217960.56</v>
      </c>
      <c r="C96">
        <v>18138675.960000001</v>
      </c>
      <c r="D96">
        <v>18356636.52</v>
      </c>
      <c r="E96">
        <v>18356636.2472017</v>
      </c>
      <c r="F96">
        <v>10</v>
      </c>
      <c r="G96">
        <v>337663.90513253299</v>
      </c>
      <c r="H96">
        <v>60.670815603774599</v>
      </c>
      <c r="I96">
        <v>2129708.2771445899</v>
      </c>
      <c r="J96">
        <v>0</v>
      </c>
    </row>
    <row r="97" spans="1:10" x14ac:dyDescent="0.2">
      <c r="A97" s="1">
        <v>40026</v>
      </c>
      <c r="B97">
        <v>246516.63</v>
      </c>
      <c r="C97">
        <v>20407331.59</v>
      </c>
      <c r="D97">
        <v>20653848.219999999</v>
      </c>
      <c r="E97">
        <v>20653840.475103602</v>
      </c>
      <c r="F97">
        <v>10</v>
      </c>
      <c r="G97">
        <v>337300.82635378197</v>
      </c>
      <c r="H97">
        <v>68.506188455703295</v>
      </c>
      <c r="I97">
        <v>2453353.5013529598</v>
      </c>
      <c r="J97">
        <v>0</v>
      </c>
    </row>
    <row r="98" spans="1:10" x14ac:dyDescent="0.2">
      <c r="A98" s="1">
        <v>40057</v>
      </c>
      <c r="B98">
        <v>295063.92</v>
      </c>
      <c r="C98">
        <v>20592345.539999999</v>
      </c>
      <c r="D98">
        <v>20887409.460000001</v>
      </c>
      <c r="E98">
        <v>20890379.258033801</v>
      </c>
      <c r="F98">
        <v>10</v>
      </c>
      <c r="G98">
        <v>347860.55052387301</v>
      </c>
      <c r="H98">
        <v>67.025590422606797</v>
      </c>
      <c r="I98">
        <v>2425179.5255618002</v>
      </c>
      <c r="J98">
        <v>0</v>
      </c>
    </row>
    <row r="99" spans="1:10" x14ac:dyDescent="0.2">
      <c r="A99" s="1">
        <v>40087</v>
      </c>
      <c r="B99">
        <v>363495.29</v>
      </c>
      <c r="C99">
        <v>23360733.440000001</v>
      </c>
      <c r="D99">
        <v>23724228.73</v>
      </c>
      <c r="E99">
        <v>23724505.159065198</v>
      </c>
      <c r="F99">
        <v>10</v>
      </c>
      <c r="G99">
        <v>368418.32545770798</v>
      </c>
      <c r="H99">
        <v>71.978782571056797</v>
      </c>
      <c r="I99">
        <v>2793797.3842479899</v>
      </c>
      <c r="J99">
        <v>0</v>
      </c>
    </row>
    <row r="100" spans="1:10" x14ac:dyDescent="0.2">
      <c r="A100" s="1">
        <v>40118</v>
      </c>
      <c r="B100">
        <v>287520.08</v>
      </c>
      <c r="C100">
        <v>20598083.23</v>
      </c>
      <c r="D100">
        <v>20885603.309999999</v>
      </c>
      <c r="E100">
        <v>20793299.7410888</v>
      </c>
      <c r="F100">
        <v>10</v>
      </c>
      <c r="G100">
        <v>319930.81494935398</v>
      </c>
      <c r="H100">
        <v>72.621669505835797</v>
      </c>
      <c r="I100">
        <v>2440610.1668958901</v>
      </c>
      <c r="J100">
        <v>0</v>
      </c>
    </row>
    <row r="101" spans="1:10" x14ac:dyDescent="0.2">
      <c r="A101" s="1">
        <v>40148</v>
      </c>
      <c r="B101">
        <v>355508.02</v>
      </c>
      <c r="C101">
        <v>21918758.879999999</v>
      </c>
      <c r="D101">
        <v>22274266.899999999</v>
      </c>
      <c r="E101">
        <v>22274306.0769048</v>
      </c>
      <c r="F101">
        <v>10</v>
      </c>
      <c r="G101">
        <v>380201.65609252697</v>
      </c>
      <c r="H101">
        <v>65.614037252334299</v>
      </c>
      <c r="I101">
        <v>2672259.54934939</v>
      </c>
      <c r="J101">
        <v>0</v>
      </c>
    </row>
    <row r="102" spans="1:10" x14ac:dyDescent="0.2">
      <c r="A102" s="1">
        <v>40179</v>
      </c>
      <c r="B102">
        <v>304660.2</v>
      </c>
      <c r="C102">
        <v>20635062.489999998</v>
      </c>
      <c r="D102">
        <v>20939722.690000001</v>
      </c>
      <c r="E102">
        <v>20936039.3715741</v>
      </c>
      <c r="F102">
        <v>10</v>
      </c>
      <c r="G102">
        <v>306331.07212858298</v>
      </c>
      <c r="H102">
        <v>75.273277394301402</v>
      </c>
      <c r="I102">
        <v>2122504.3952544802</v>
      </c>
      <c r="J102">
        <v>0</v>
      </c>
    </row>
    <row r="103" spans="1:10" x14ac:dyDescent="0.2">
      <c r="A103" s="1">
        <v>40210</v>
      </c>
      <c r="B103">
        <v>318137.37</v>
      </c>
      <c r="C103">
        <v>20448311.18</v>
      </c>
      <c r="D103">
        <v>20766448.550000001</v>
      </c>
      <c r="E103">
        <v>20836306.362431001</v>
      </c>
      <c r="F103">
        <v>10</v>
      </c>
      <c r="G103">
        <v>305578.47640770703</v>
      </c>
      <c r="H103">
        <v>76.091828177039602</v>
      </c>
      <c r="I103">
        <v>2415718.5589857898</v>
      </c>
      <c r="J103">
        <v>0</v>
      </c>
    </row>
    <row r="104" spans="1:10" x14ac:dyDescent="0.2">
      <c r="A104" s="1">
        <v>40238</v>
      </c>
      <c r="B104">
        <v>355196.5</v>
      </c>
      <c r="C104">
        <v>22135084.41</v>
      </c>
      <c r="D104">
        <v>22490280.91</v>
      </c>
      <c r="E104">
        <v>22487913.439848199</v>
      </c>
      <c r="F104">
        <v>10</v>
      </c>
      <c r="G104">
        <v>325698.63092944497</v>
      </c>
      <c r="H104">
        <v>76.919841638783794</v>
      </c>
      <c r="I104">
        <v>2564773.6732133701</v>
      </c>
      <c r="J104">
        <v>0</v>
      </c>
    </row>
    <row r="105" spans="1:10" x14ac:dyDescent="0.2">
      <c r="A105" s="1">
        <v>40269</v>
      </c>
      <c r="B105">
        <v>326553.90999999997</v>
      </c>
      <c r="C105">
        <v>22189169.370000001</v>
      </c>
      <c r="D105">
        <v>22515723.280000001</v>
      </c>
      <c r="E105">
        <v>22516035.618482899</v>
      </c>
      <c r="F105">
        <v>10</v>
      </c>
      <c r="G105">
        <v>328811.54585523298</v>
      </c>
      <c r="H105">
        <v>76.509095565193704</v>
      </c>
      <c r="I105">
        <v>2641038.3662941302</v>
      </c>
      <c r="J105">
        <v>0</v>
      </c>
    </row>
    <row r="106" spans="1:10" x14ac:dyDescent="0.2">
      <c r="A106" s="1">
        <v>40299</v>
      </c>
      <c r="B106">
        <v>267559.33</v>
      </c>
      <c r="C106">
        <v>21627711.469999999</v>
      </c>
      <c r="D106">
        <v>21895270.800000001</v>
      </c>
      <c r="E106">
        <v>22000545.462700699</v>
      </c>
      <c r="F106">
        <v>10</v>
      </c>
      <c r="G106">
        <v>324519.78591738798</v>
      </c>
      <c r="H106">
        <v>75.567944727304095</v>
      </c>
      <c r="I106">
        <v>2522747.7824210199</v>
      </c>
      <c r="J106">
        <v>0</v>
      </c>
    </row>
    <row r="107" spans="1:10" x14ac:dyDescent="0.2">
      <c r="A107" s="1">
        <v>40330</v>
      </c>
      <c r="B107">
        <v>279852.21999999997</v>
      </c>
      <c r="C107">
        <v>21327616.16</v>
      </c>
      <c r="D107">
        <v>21607468.379999999</v>
      </c>
      <c r="E107">
        <v>21533463.042590398</v>
      </c>
      <c r="F107">
        <v>10</v>
      </c>
      <c r="G107">
        <v>315482.03310204699</v>
      </c>
      <c r="H107">
        <v>76.102900428177094</v>
      </c>
      <c r="I107">
        <v>2475634.7094534799</v>
      </c>
      <c r="J107">
        <v>0</v>
      </c>
    </row>
    <row r="108" spans="1:10" x14ac:dyDescent="0.2">
      <c r="A108" s="1">
        <v>40360</v>
      </c>
      <c r="B108">
        <v>307419.99</v>
      </c>
      <c r="C108">
        <v>22224440.739999998</v>
      </c>
      <c r="D108">
        <v>22531860.73</v>
      </c>
      <c r="E108">
        <v>22584788.762520701</v>
      </c>
      <c r="F108">
        <v>10</v>
      </c>
      <c r="G108">
        <v>328812.15654130699</v>
      </c>
      <c r="H108">
        <v>76.671061929468706</v>
      </c>
      <c r="I108">
        <v>2625588.4548199698</v>
      </c>
      <c r="J108">
        <v>0</v>
      </c>
    </row>
    <row r="109" spans="1:10" x14ac:dyDescent="0.2">
      <c r="A109" s="1">
        <v>40391</v>
      </c>
      <c r="B109">
        <v>309061.65999999997</v>
      </c>
      <c r="C109">
        <v>23027388.879999999</v>
      </c>
      <c r="D109">
        <v>23336450.539999999</v>
      </c>
      <c r="E109">
        <v>23258546.172676198</v>
      </c>
      <c r="F109">
        <v>10</v>
      </c>
      <c r="G109">
        <v>367858.64456785901</v>
      </c>
      <c r="H109">
        <v>70.757460428553003</v>
      </c>
      <c r="I109">
        <v>2770197.3136352198</v>
      </c>
      <c r="J109">
        <v>0</v>
      </c>
    </row>
    <row r="110" spans="1:10" x14ac:dyDescent="0.2">
      <c r="A110" s="1">
        <v>40422</v>
      </c>
      <c r="B110">
        <v>335223.62</v>
      </c>
      <c r="C110">
        <v>21949365.050000001</v>
      </c>
      <c r="D110">
        <v>22284588.670000002</v>
      </c>
      <c r="E110">
        <v>22282963.3781159</v>
      </c>
      <c r="F110">
        <v>10</v>
      </c>
      <c r="G110">
        <v>327870.716555472</v>
      </c>
      <c r="H110">
        <v>75.969375803321398</v>
      </c>
      <c r="I110">
        <v>2625170.3027909901</v>
      </c>
      <c r="J110">
        <v>0</v>
      </c>
    </row>
    <row r="111" spans="1:10" x14ac:dyDescent="0.2">
      <c r="A111" s="1">
        <v>40452</v>
      </c>
      <c r="B111">
        <v>449617.23</v>
      </c>
      <c r="C111">
        <v>24786178.899999999</v>
      </c>
      <c r="D111">
        <v>25235796.129999999</v>
      </c>
      <c r="E111">
        <v>25238420.540723801</v>
      </c>
      <c r="F111">
        <v>10</v>
      </c>
      <c r="G111">
        <v>347353.03464627999</v>
      </c>
      <c r="H111">
        <v>81.495241025080503</v>
      </c>
      <c r="I111">
        <v>3069198.7385678799</v>
      </c>
      <c r="J111">
        <v>0</v>
      </c>
    </row>
    <row r="112" spans="1:10" x14ac:dyDescent="0.2">
      <c r="A112" s="1">
        <v>40483</v>
      </c>
      <c r="B112">
        <v>460287.41</v>
      </c>
      <c r="C112">
        <v>22485191.350000001</v>
      </c>
      <c r="D112">
        <v>22945478.760000002</v>
      </c>
      <c r="E112">
        <v>22943568.409065001</v>
      </c>
      <c r="F112">
        <v>10</v>
      </c>
      <c r="G112">
        <v>307710.34779658902</v>
      </c>
      <c r="H112">
        <v>82.999034160442505</v>
      </c>
      <c r="I112">
        <v>2596093.2592257098</v>
      </c>
      <c r="J112">
        <v>0</v>
      </c>
    </row>
    <row r="113" spans="1:10" x14ac:dyDescent="0.2">
      <c r="A113" s="1">
        <v>40513</v>
      </c>
      <c r="B113">
        <v>477451.71</v>
      </c>
      <c r="C113">
        <v>25493284.5</v>
      </c>
      <c r="D113">
        <v>25970736.210000001</v>
      </c>
      <c r="E113">
        <v>25929555.0608049</v>
      </c>
      <c r="F113">
        <v>10</v>
      </c>
      <c r="G113">
        <v>326418.77197902102</v>
      </c>
      <c r="H113">
        <v>88.574285541863503</v>
      </c>
      <c r="I113">
        <v>2982754.4546893202</v>
      </c>
      <c r="J113">
        <v>0</v>
      </c>
    </row>
    <row r="114" spans="1:10" x14ac:dyDescent="0.2">
      <c r="A114" s="1">
        <v>40544</v>
      </c>
      <c r="B114">
        <v>577457.80000000005</v>
      </c>
      <c r="C114">
        <v>23004119.82</v>
      </c>
      <c r="D114">
        <v>23581577.620000001</v>
      </c>
      <c r="E114">
        <v>23595902.438531399</v>
      </c>
      <c r="F114">
        <v>10</v>
      </c>
      <c r="G114">
        <v>289933.801264279</v>
      </c>
      <c r="H114">
        <v>90.896827519624296</v>
      </c>
      <c r="I114">
        <v>2758160.28709679</v>
      </c>
      <c r="J114">
        <v>0</v>
      </c>
    </row>
    <row r="115" spans="1:10" x14ac:dyDescent="0.2">
      <c r="A115" s="1">
        <v>40575</v>
      </c>
      <c r="B115">
        <v>391118.38</v>
      </c>
      <c r="C115">
        <v>24618644.91</v>
      </c>
      <c r="D115">
        <v>25009763.289999999</v>
      </c>
      <c r="E115">
        <v>24752596.103565801</v>
      </c>
      <c r="F115">
        <v>10</v>
      </c>
      <c r="G115">
        <v>300448.11865709198</v>
      </c>
      <c r="H115">
        <v>92.389908668570101</v>
      </c>
      <c r="I115">
        <v>3005778.1388066001</v>
      </c>
      <c r="J115">
        <v>0</v>
      </c>
    </row>
    <row r="116" spans="1:10" x14ac:dyDescent="0.2">
      <c r="A116" s="1">
        <v>40603</v>
      </c>
      <c r="B116">
        <v>580545.12</v>
      </c>
      <c r="C116">
        <v>34462394.640000001</v>
      </c>
      <c r="D116">
        <v>35042939.759999998</v>
      </c>
      <c r="E116">
        <v>35079522.401123397</v>
      </c>
      <c r="F116">
        <v>10</v>
      </c>
      <c r="G116">
        <v>350333.92757733399</v>
      </c>
      <c r="H116">
        <v>112.061529148925</v>
      </c>
      <c r="I116">
        <v>4179433.2359414198</v>
      </c>
      <c r="J116">
        <v>0</v>
      </c>
    </row>
    <row r="117" spans="1:10" x14ac:dyDescent="0.2">
      <c r="A117" s="1">
        <v>40634</v>
      </c>
      <c r="B117">
        <v>730697.03</v>
      </c>
      <c r="C117">
        <v>34229165.009999998</v>
      </c>
      <c r="D117">
        <v>34959862.039999999</v>
      </c>
      <c r="E117">
        <v>34448612.754998699</v>
      </c>
      <c r="F117">
        <v>10</v>
      </c>
      <c r="G117">
        <v>324508.42118392698</v>
      </c>
      <c r="H117">
        <v>119.045583142844</v>
      </c>
      <c r="I117">
        <v>4182681.4796055001</v>
      </c>
      <c r="J117">
        <v>0</v>
      </c>
    </row>
    <row r="118" spans="1:10" x14ac:dyDescent="0.2">
      <c r="A118" s="1">
        <v>40664</v>
      </c>
      <c r="B118">
        <v>520107.1</v>
      </c>
      <c r="C118">
        <v>32749849.68</v>
      </c>
      <c r="D118">
        <v>33269956.780000001</v>
      </c>
      <c r="E118">
        <v>33270187.278230701</v>
      </c>
      <c r="F118">
        <v>10</v>
      </c>
      <c r="G118">
        <v>325166.87311009999</v>
      </c>
      <c r="H118">
        <v>114.205793820404</v>
      </c>
      <c r="I118">
        <v>3865753.5894068899</v>
      </c>
      <c r="J118">
        <v>0</v>
      </c>
    </row>
    <row r="119" spans="1:10" x14ac:dyDescent="0.2">
      <c r="A119" s="1">
        <v>40695</v>
      </c>
      <c r="B119">
        <v>492484.2</v>
      </c>
      <c r="C119">
        <v>30092434.780000001</v>
      </c>
      <c r="D119">
        <v>30584918.98</v>
      </c>
      <c r="E119">
        <v>30588092.6493125</v>
      </c>
      <c r="F119">
        <v>10</v>
      </c>
      <c r="G119">
        <v>313539.40973677801</v>
      </c>
      <c r="H119">
        <v>108.975541700978</v>
      </c>
      <c r="I119">
        <v>3580034.37135786</v>
      </c>
      <c r="J119">
        <v>0</v>
      </c>
    </row>
    <row r="120" spans="1:10" x14ac:dyDescent="0.2">
      <c r="A120" s="1">
        <v>40725</v>
      </c>
      <c r="B120">
        <v>632237.35</v>
      </c>
      <c r="C120">
        <v>31272009.609999999</v>
      </c>
      <c r="D120">
        <v>31904246.960000001</v>
      </c>
      <c r="E120">
        <v>31610320.421973601</v>
      </c>
      <c r="F120">
        <v>10</v>
      </c>
      <c r="G120">
        <v>317672.23063590098</v>
      </c>
      <c r="H120">
        <v>109.438949742227</v>
      </c>
      <c r="I120">
        <v>3155394.8610899001</v>
      </c>
      <c r="J120">
        <v>0</v>
      </c>
    </row>
    <row r="121" spans="1:10" x14ac:dyDescent="0.2">
      <c r="A121" s="1">
        <v>40756</v>
      </c>
      <c r="B121">
        <v>379700.46</v>
      </c>
      <c r="C121">
        <v>31041875.420000002</v>
      </c>
      <c r="D121">
        <v>31421575.879999999</v>
      </c>
      <c r="E121">
        <v>31420880.299802799</v>
      </c>
      <c r="F121">
        <v>10</v>
      </c>
      <c r="G121">
        <v>344112.03167693102</v>
      </c>
      <c r="H121">
        <v>102.27576009592499</v>
      </c>
      <c r="I121">
        <v>3773439.2981083598</v>
      </c>
      <c r="J121">
        <v>0</v>
      </c>
    </row>
    <row r="122" spans="1:10" x14ac:dyDescent="0.2">
      <c r="A122" s="1">
        <v>40787</v>
      </c>
      <c r="B122">
        <v>397394.05</v>
      </c>
      <c r="C122">
        <v>28173202.079999998</v>
      </c>
      <c r="D122">
        <v>28570596.129999999</v>
      </c>
      <c r="E122">
        <v>28545815.609682798</v>
      </c>
      <c r="F122">
        <v>10</v>
      </c>
      <c r="G122">
        <v>297685.96681910899</v>
      </c>
      <c r="H122">
        <v>106.99633745643899</v>
      </c>
      <c r="I122">
        <v>3305492.5521410201</v>
      </c>
      <c r="J122">
        <v>0</v>
      </c>
    </row>
    <row r="123" spans="1:10" x14ac:dyDescent="0.2">
      <c r="A123" s="1">
        <v>40817</v>
      </c>
      <c r="B123">
        <v>489704.17</v>
      </c>
      <c r="C123">
        <v>34564326.530000001</v>
      </c>
      <c r="D123">
        <v>35054030.700000003</v>
      </c>
      <c r="E123">
        <v>35050558.102095</v>
      </c>
      <c r="F123">
        <v>10</v>
      </c>
      <c r="G123">
        <v>346547.70302868</v>
      </c>
      <c r="H123">
        <v>113.063153882398</v>
      </c>
      <c r="I123">
        <v>4131218.1730283201</v>
      </c>
      <c r="J123">
        <v>0</v>
      </c>
    </row>
    <row r="124" spans="1:10" x14ac:dyDescent="0.2">
      <c r="A124" s="1">
        <v>40848</v>
      </c>
      <c r="B124">
        <v>553111.16</v>
      </c>
      <c r="C124">
        <v>35737866.520000003</v>
      </c>
      <c r="D124">
        <v>36290977.68</v>
      </c>
      <c r="E124">
        <v>37822075.260472298</v>
      </c>
      <c r="F124">
        <v>10</v>
      </c>
      <c r="G124">
        <v>339844.16586564702</v>
      </c>
      <c r="H124">
        <v>123.842284583823</v>
      </c>
      <c r="I124">
        <v>4265002.6428130995</v>
      </c>
      <c r="J124">
        <v>0</v>
      </c>
    </row>
    <row r="125" spans="1:10" x14ac:dyDescent="0.2">
      <c r="A125" s="1">
        <v>40878</v>
      </c>
      <c r="B125">
        <v>583338.84</v>
      </c>
      <c r="C125">
        <v>35045603.659999996</v>
      </c>
      <c r="D125">
        <v>35628942.5</v>
      </c>
      <c r="E125">
        <v>35647262.738659598</v>
      </c>
      <c r="F125">
        <v>10</v>
      </c>
      <c r="G125">
        <v>351073.06417927402</v>
      </c>
      <c r="H125">
        <v>113.445569322694</v>
      </c>
      <c r="I125">
        <v>4180420.9010208198</v>
      </c>
      <c r="J125">
        <v>0</v>
      </c>
    </row>
    <row r="126" spans="1:10" x14ac:dyDescent="0.2">
      <c r="A126" s="1">
        <v>40909</v>
      </c>
      <c r="B126">
        <v>567227.57999999996</v>
      </c>
      <c r="C126">
        <v>33496154.600000001</v>
      </c>
      <c r="D126">
        <v>34063382.18</v>
      </c>
      <c r="E126">
        <v>44085104.798971601</v>
      </c>
      <c r="F126">
        <v>10</v>
      </c>
      <c r="G126">
        <v>350153.20710683399</v>
      </c>
      <c r="H126">
        <v>137.382099575767</v>
      </c>
      <c r="I126">
        <v>4019677.9665538999</v>
      </c>
      <c r="J126">
        <v>0</v>
      </c>
    </row>
    <row r="127" spans="1:10" x14ac:dyDescent="0.2">
      <c r="A127" s="1">
        <v>40940</v>
      </c>
      <c r="B127">
        <v>593474.41</v>
      </c>
      <c r="C127">
        <v>29507377.550000001</v>
      </c>
      <c r="D127">
        <v>30100851.960000001</v>
      </c>
      <c r="E127">
        <v>30100872.515365701</v>
      </c>
      <c r="F127">
        <v>10</v>
      </c>
      <c r="G127">
        <v>303701.98057338299</v>
      </c>
      <c r="H127">
        <v>110.818268754673</v>
      </c>
      <c r="I127">
        <v>3554855.18914206</v>
      </c>
      <c r="J127">
        <v>0</v>
      </c>
    </row>
    <row r="128" spans="1:10" x14ac:dyDescent="0.2">
      <c r="A128" s="1">
        <v>40969</v>
      </c>
      <c r="B128">
        <v>633350.32999999996</v>
      </c>
      <c r="C128">
        <v>35630475.109999999</v>
      </c>
      <c r="D128">
        <v>36263825.439999998</v>
      </c>
      <c r="E128">
        <v>36264023.642172799</v>
      </c>
      <c r="F128">
        <v>10</v>
      </c>
      <c r="G128">
        <v>331411.33775149297</v>
      </c>
      <c r="H128">
        <v>122.349164864971</v>
      </c>
      <c r="I128">
        <v>4283876.7585051404</v>
      </c>
      <c r="J128">
        <v>0</v>
      </c>
    </row>
    <row r="129" spans="1:10" x14ac:dyDescent="0.2">
      <c r="A129" s="1">
        <v>41000</v>
      </c>
      <c r="B129">
        <v>709297.7</v>
      </c>
      <c r="C129">
        <v>35211335.68</v>
      </c>
      <c r="D129">
        <v>35920633.380000003</v>
      </c>
      <c r="E129">
        <v>35954532.222381003</v>
      </c>
      <c r="F129">
        <v>10</v>
      </c>
      <c r="G129">
        <v>328742.294713918</v>
      </c>
      <c r="H129">
        <v>122.212697746415</v>
      </c>
      <c r="I129">
        <v>4221950.4779540896</v>
      </c>
      <c r="J129">
        <v>0</v>
      </c>
    </row>
    <row r="130" spans="1:10" x14ac:dyDescent="0.2">
      <c r="A130" s="1">
        <v>41030</v>
      </c>
      <c r="B130">
        <v>742702.24</v>
      </c>
      <c r="C130">
        <v>33422020.91</v>
      </c>
      <c r="D130">
        <v>34164723.149999999</v>
      </c>
      <c r="E130">
        <v>34175600.048986502</v>
      </c>
      <c r="F130">
        <v>10</v>
      </c>
      <c r="G130">
        <v>338444.932251397</v>
      </c>
      <c r="H130">
        <v>112.920994523055</v>
      </c>
      <c r="I130">
        <v>4041938.2921293499</v>
      </c>
      <c r="J130">
        <v>0</v>
      </c>
    </row>
    <row r="131" spans="1:10" x14ac:dyDescent="0.2">
      <c r="A131" s="1">
        <v>41061</v>
      </c>
      <c r="B131">
        <v>815395.26</v>
      </c>
      <c r="C131">
        <v>26655525.899999999</v>
      </c>
      <c r="D131">
        <v>27470921.16</v>
      </c>
      <c r="E131">
        <v>27438535.738456599</v>
      </c>
      <c r="F131">
        <v>10</v>
      </c>
      <c r="G131">
        <v>322440.18200785102</v>
      </c>
      <c r="H131">
        <v>95.249573441478702</v>
      </c>
      <c r="I131">
        <v>3273754.0581838898</v>
      </c>
      <c r="J131">
        <v>0</v>
      </c>
    </row>
    <row r="132" spans="1:10" x14ac:dyDescent="0.2">
      <c r="A132" s="1">
        <v>41091</v>
      </c>
      <c r="B132">
        <v>1030891.56</v>
      </c>
      <c r="C132">
        <v>29655600.989999998</v>
      </c>
      <c r="D132">
        <v>30686492.550000001</v>
      </c>
      <c r="E132">
        <v>30686976.6204307</v>
      </c>
      <c r="F132">
        <v>10</v>
      </c>
      <c r="G132">
        <v>349392.99104951799</v>
      </c>
      <c r="H132">
        <v>98.406310210561301</v>
      </c>
      <c r="I132">
        <v>3695498.4421839798</v>
      </c>
      <c r="J132">
        <v>0</v>
      </c>
    </row>
    <row r="133" spans="1:10" x14ac:dyDescent="0.2">
      <c r="A133" s="1">
        <v>41122</v>
      </c>
      <c r="B133">
        <v>582809.51</v>
      </c>
      <c r="C133">
        <v>26942977.25</v>
      </c>
      <c r="D133">
        <v>27525786.760000002</v>
      </c>
      <c r="E133">
        <v>27525744.2221593</v>
      </c>
      <c r="F133">
        <v>10</v>
      </c>
      <c r="G133">
        <v>291191.010585115</v>
      </c>
      <c r="H133">
        <v>105.806121732527</v>
      </c>
      <c r="I133">
        <v>3284047.2912269901</v>
      </c>
      <c r="J133">
        <v>0</v>
      </c>
    </row>
    <row r="134" spans="1:10" x14ac:dyDescent="0.2">
      <c r="A134" s="1">
        <v>41153</v>
      </c>
      <c r="B134">
        <v>422489.31</v>
      </c>
      <c r="C134">
        <v>24214318.379999999</v>
      </c>
      <c r="D134">
        <v>24636807.690000001</v>
      </c>
      <c r="E134">
        <v>24636801.946920201</v>
      </c>
      <c r="F134">
        <v>10</v>
      </c>
      <c r="G134">
        <v>251369.62620641899</v>
      </c>
      <c r="H134">
        <v>109.65611335430999</v>
      </c>
      <c r="I134">
        <v>2927414.2782015102</v>
      </c>
      <c r="J134">
        <v>0</v>
      </c>
    </row>
    <row r="135" spans="1:10" x14ac:dyDescent="0.2">
      <c r="A135" s="1">
        <v>41183</v>
      </c>
      <c r="B135">
        <v>624698.56999999995</v>
      </c>
      <c r="C135">
        <v>31472417.829999998</v>
      </c>
      <c r="D135">
        <v>32097116.399999999</v>
      </c>
      <c r="E135">
        <v>32098129.071049102</v>
      </c>
      <c r="F135">
        <v>10</v>
      </c>
      <c r="G135">
        <v>344344.08230810001</v>
      </c>
      <c r="H135">
        <v>104.351643597283</v>
      </c>
      <c r="I135">
        <v>3834741.8807993801</v>
      </c>
      <c r="J135">
        <v>0</v>
      </c>
    </row>
    <row r="136" spans="1:10" x14ac:dyDescent="0.2">
      <c r="A136" s="1">
        <v>41214</v>
      </c>
      <c r="B136">
        <v>446509.58</v>
      </c>
      <c r="C136">
        <v>30841497.59</v>
      </c>
      <c r="D136">
        <v>31288007.170000002</v>
      </c>
      <c r="E136">
        <v>31315732.203914899</v>
      </c>
      <c r="F136">
        <v>10</v>
      </c>
      <c r="G136">
        <v>335227.400356183</v>
      </c>
      <c r="H136">
        <v>104.55304220956</v>
      </c>
      <c r="I136">
        <v>3733312.3353262101</v>
      </c>
      <c r="J136">
        <v>0</v>
      </c>
    </row>
    <row r="137" spans="1:10" x14ac:dyDescent="0.2">
      <c r="A137" s="1">
        <v>41244</v>
      </c>
      <c r="B137">
        <v>1037123.75</v>
      </c>
      <c r="C137">
        <v>32558060.149999999</v>
      </c>
      <c r="D137">
        <v>33595183.899999999</v>
      </c>
      <c r="E137">
        <v>33614263.509334698</v>
      </c>
      <c r="F137">
        <v>10</v>
      </c>
      <c r="G137">
        <v>352771.29816596402</v>
      </c>
      <c r="H137">
        <v>106.865671116108</v>
      </c>
      <c r="I137">
        <v>4084878.0196718699</v>
      </c>
      <c r="J137">
        <v>0</v>
      </c>
    </row>
    <row r="138" spans="1:10" x14ac:dyDescent="0.2">
      <c r="A138" s="1">
        <v>41275</v>
      </c>
      <c r="B138">
        <v>723743.98</v>
      </c>
      <c r="C138">
        <v>33840170.890000001</v>
      </c>
      <c r="D138">
        <v>34563914.869999997</v>
      </c>
      <c r="E138">
        <v>34614029.049085803</v>
      </c>
      <c r="F138">
        <v>10</v>
      </c>
      <c r="G138">
        <v>345022.84454960702</v>
      </c>
      <c r="H138">
        <v>112.80469779373099</v>
      </c>
      <c r="I138">
        <v>4306168.6622662898</v>
      </c>
      <c r="J138">
        <v>0</v>
      </c>
    </row>
    <row r="139" spans="1:10" x14ac:dyDescent="0.2">
      <c r="A139" s="1">
        <v>41306</v>
      </c>
      <c r="B139">
        <v>814148.57</v>
      </c>
      <c r="C139">
        <v>29933603.57</v>
      </c>
      <c r="D139">
        <v>30747752.140000001</v>
      </c>
      <c r="E139">
        <v>30721217.465236802</v>
      </c>
      <c r="F139">
        <v>10</v>
      </c>
      <c r="G139">
        <v>311610.63215863</v>
      </c>
      <c r="H139">
        <v>110.44053990533</v>
      </c>
      <c r="I139">
        <v>3693228.9906036402</v>
      </c>
      <c r="J139">
        <v>0</v>
      </c>
    </row>
    <row r="140" spans="1:10" x14ac:dyDescent="0.2">
      <c r="A140" s="1">
        <v>41334</v>
      </c>
      <c r="B140">
        <v>761095.98</v>
      </c>
      <c r="C140">
        <v>33199805.949999999</v>
      </c>
      <c r="D140">
        <v>33960901.93</v>
      </c>
      <c r="E140">
        <v>34020552.163891397</v>
      </c>
      <c r="F140">
        <v>10</v>
      </c>
      <c r="G140">
        <v>344201.78248945501</v>
      </c>
      <c r="H140">
        <v>110.74971327161499</v>
      </c>
      <c r="I140">
        <v>4099696.5543948198</v>
      </c>
      <c r="J140">
        <v>0</v>
      </c>
    </row>
    <row r="141" spans="1:10" x14ac:dyDescent="0.2">
      <c r="A141" s="1">
        <v>41365</v>
      </c>
      <c r="B141">
        <v>802356.08</v>
      </c>
      <c r="C141">
        <v>31528350.559999999</v>
      </c>
      <c r="D141">
        <v>32330706.640000001</v>
      </c>
      <c r="E141">
        <v>32330695.3210629</v>
      </c>
      <c r="F141">
        <v>10</v>
      </c>
      <c r="G141">
        <v>328382.32469114702</v>
      </c>
      <c r="H141">
        <v>110.174917024181</v>
      </c>
      <c r="I141">
        <v>3848800.0539921001</v>
      </c>
      <c r="J141">
        <v>0</v>
      </c>
    </row>
    <row r="142" spans="1:10" x14ac:dyDescent="0.2">
      <c r="A142" s="1">
        <v>41395</v>
      </c>
      <c r="B142">
        <v>918477.37</v>
      </c>
      <c r="C142">
        <v>31892355.260000002</v>
      </c>
      <c r="D142">
        <v>32810832.629999999</v>
      </c>
      <c r="E142">
        <v>32843795.050721701</v>
      </c>
      <c r="F142">
        <v>10</v>
      </c>
      <c r="G142">
        <v>345619.07895514701</v>
      </c>
      <c r="H142">
        <v>106.614800207968</v>
      </c>
      <c r="I142">
        <v>4004314.0001433799</v>
      </c>
      <c r="J142">
        <v>0</v>
      </c>
    </row>
    <row r="143" spans="1:10" x14ac:dyDescent="0.2">
      <c r="A143" s="1">
        <v>41426</v>
      </c>
      <c r="B143">
        <v>827842.21</v>
      </c>
      <c r="C143">
        <v>30201474.640000001</v>
      </c>
      <c r="D143">
        <v>31029316.850000001</v>
      </c>
      <c r="E143">
        <v>31019690.482999999</v>
      </c>
      <c r="F143">
        <v>10</v>
      </c>
      <c r="G143">
        <v>337212.72533523099</v>
      </c>
      <c r="H143">
        <v>103.122725573658</v>
      </c>
      <c r="I143">
        <v>3754604.8516906002</v>
      </c>
      <c r="J143">
        <v>0</v>
      </c>
    </row>
    <row r="144" spans="1:10" x14ac:dyDescent="0.2">
      <c r="A144" s="1">
        <v>41456</v>
      </c>
      <c r="B144">
        <v>775399.16</v>
      </c>
      <c r="C144">
        <v>33457688.100000001</v>
      </c>
      <c r="D144">
        <v>34233087.259999998</v>
      </c>
      <c r="E144">
        <v>34233428.708994597</v>
      </c>
      <c r="F144">
        <v>10</v>
      </c>
      <c r="G144">
        <v>327400.14534300799</v>
      </c>
      <c r="H144">
        <v>116.96217197617599</v>
      </c>
      <c r="I144">
        <v>4060003.3956395099</v>
      </c>
      <c r="J144">
        <v>0</v>
      </c>
    </row>
    <row r="145" spans="1:10" x14ac:dyDescent="0.2">
      <c r="A145" s="1">
        <v>41487</v>
      </c>
      <c r="B145">
        <v>627548.55000000005</v>
      </c>
      <c r="C145">
        <v>34437918.950000003</v>
      </c>
      <c r="D145">
        <v>35065467.5</v>
      </c>
      <c r="E145">
        <v>35067086.205649599</v>
      </c>
      <c r="F145">
        <v>10</v>
      </c>
      <c r="G145">
        <v>357765.66011842899</v>
      </c>
      <c r="H145">
        <v>110.428528289971</v>
      </c>
      <c r="I145">
        <v>4440449.1139185503</v>
      </c>
      <c r="J145">
        <v>0</v>
      </c>
    </row>
    <row r="146" spans="1:10" x14ac:dyDescent="0.2">
      <c r="A146" s="1">
        <v>41518</v>
      </c>
      <c r="B146">
        <v>703126.3</v>
      </c>
      <c r="C146">
        <v>32619646.949999999</v>
      </c>
      <c r="D146">
        <v>33322773.25</v>
      </c>
      <c r="E146">
        <v>33322394.2500256</v>
      </c>
      <c r="F146">
        <v>10</v>
      </c>
      <c r="G146">
        <v>343390.46234113199</v>
      </c>
      <c r="H146">
        <v>109.330117347231</v>
      </c>
      <c r="I146">
        <v>4220525.2936505098</v>
      </c>
      <c r="J146">
        <v>0</v>
      </c>
    </row>
    <row r="147" spans="1:10" x14ac:dyDescent="0.2">
      <c r="A147" s="1">
        <v>41548</v>
      </c>
      <c r="B147">
        <v>614950.67000000004</v>
      </c>
      <c r="C147">
        <v>28696096.32</v>
      </c>
      <c r="D147">
        <v>29311046.989999998</v>
      </c>
      <c r="E147">
        <v>29311251.353662599</v>
      </c>
      <c r="F147">
        <v>10</v>
      </c>
      <c r="G147">
        <v>328246.63309647498</v>
      </c>
      <c r="H147">
        <v>100.613998122929</v>
      </c>
      <c r="I147">
        <v>3714954.7725641099</v>
      </c>
      <c r="J147">
        <v>0</v>
      </c>
    </row>
    <row r="148" spans="1:10" x14ac:dyDescent="0.2">
      <c r="A148" s="1">
        <v>41579</v>
      </c>
      <c r="B148">
        <v>548977.73</v>
      </c>
      <c r="C148">
        <v>26283964.120000001</v>
      </c>
      <c r="D148">
        <v>26832941.850000001</v>
      </c>
      <c r="E148">
        <v>26824598.5700045</v>
      </c>
      <c r="F148">
        <v>10</v>
      </c>
      <c r="G148">
        <v>314843.47705087898</v>
      </c>
      <c r="H148">
        <v>95.894308719515905</v>
      </c>
      <c r="I148">
        <v>3367099.0166383102</v>
      </c>
      <c r="J148">
        <v>0</v>
      </c>
    </row>
    <row r="149" spans="1:10" x14ac:dyDescent="0.2">
      <c r="A149" s="1">
        <v>41609</v>
      </c>
      <c r="B149">
        <v>723104.05</v>
      </c>
      <c r="C149">
        <v>28754076.91</v>
      </c>
      <c r="D149">
        <v>29477180.960000001</v>
      </c>
      <c r="E149">
        <v>29527266.6224696</v>
      </c>
      <c r="F149">
        <v>10</v>
      </c>
      <c r="G149">
        <v>339859.108474156</v>
      </c>
      <c r="H149">
        <v>97.874664530234497</v>
      </c>
      <c r="I149">
        <v>3736329.6069829101</v>
      </c>
      <c r="J149">
        <v>0</v>
      </c>
    </row>
    <row r="150" spans="1:10" x14ac:dyDescent="0.2">
      <c r="A150" s="1">
        <v>41640</v>
      </c>
      <c r="B150">
        <v>-2609.19</v>
      </c>
      <c r="C150">
        <v>26787416.27</v>
      </c>
      <c r="D150">
        <v>26784807.079999998</v>
      </c>
      <c r="E150">
        <v>26784801.006110199</v>
      </c>
      <c r="F150">
        <v>10</v>
      </c>
      <c r="G150">
        <v>310177.34694433201</v>
      </c>
      <c r="H150">
        <v>97.362613123775006</v>
      </c>
      <c r="I150">
        <v>3414876.0241896799</v>
      </c>
      <c r="J150">
        <v>0</v>
      </c>
    </row>
    <row r="151" spans="1:10" x14ac:dyDescent="0.2">
      <c r="A151" s="1">
        <v>41671</v>
      </c>
      <c r="B151">
        <v>669384.23</v>
      </c>
      <c r="C151">
        <v>25351821.670000002</v>
      </c>
      <c r="D151">
        <v>26021205.899999999</v>
      </c>
      <c r="E151">
        <v>26021197.315053102</v>
      </c>
      <c r="F151">
        <v>10</v>
      </c>
      <c r="G151">
        <v>274652.32555097103</v>
      </c>
      <c r="H151">
        <v>106.71665833924</v>
      </c>
      <c r="I151">
        <v>3288781.0728476001</v>
      </c>
      <c r="J151">
        <v>0</v>
      </c>
    </row>
    <row r="152" spans="1:10" x14ac:dyDescent="0.2">
      <c r="A152" s="1">
        <v>41699</v>
      </c>
      <c r="B152">
        <v>562575.73</v>
      </c>
      <c r="C152">
        <v>30445539.780000001</v>
      </c>
      <c r="D152">
        <v>31008115.510000002</v>
      </c>
      <c r="E152">
        <v>31008107.6088349</v>
      </c>
      <c r="F152">
        <v>10</v>
      </c>
      <c r="G152">
        <v>335116.43486513599</v>
      </c>
      <c r="H152">
        <v>103.87658843529501</v>
      </c>
      <c r="I152">
        <v>3802644.3735543499</v>
      </c>
      <c r="J152">
        <v>0</v>
      </c>
    </row>
    <row r="153" spans="1:10" x14ac:dyDescent="0.2">
      <c r="A153" s="1">
        <v>41730</v>
      </c>
      <c r="B153">
        <v>497094.51</v>
      </c>
      <c r="C153">
        <v>27918249.760000002</v>
      </c>
      <c r="D153">
        <v>28415344.27</v>
      </c>
      <c r="E153">
        <v>28415337.373186901</v>
      </c>
      <c r="F153">
        <v>10</v>
      </c>
      <c r="G153">
        <v>307521.31801141001</v>
      </c>
      <c r="H153">
        <v>103.777273536865</v>
      </c>
      <c r="I153">
        <v>3498386.5645005102</v>
      </c>
      <c r="J153">
        <v>0</v>
      </c>
    </row>
    <row r="154" spans="1:10" x14ac:dyDescent="0.2">
      <c r="A154" s="1">
        <v>41760</v>
      </c>
      <c r="B154">
        <v>457614.22</v>
      </c>
      <c r="C154">
        <v>30026712.07</v>
      </c>
      <c r="D154">
        <v>30484326.289999999</v>
      </c>
      <c r="E154">
        <v>30498304.451234799</v>
      </c>
      <c r="F154">
        <v>10</v>
      </c>
      <c r="G154">
        <v>334343.33869340498</v>
      </c>
      <c r="H154">
        <v>102.476711273079</v>
      </c>
      <c r="I154">
        <v>3764101.3341266001</v>
      </c>
      <c r="J154">
        <v>0</v>
      </c>
    </row>
    <row r="155" spans="1:10" x14ac:dyDescent="0.2">
      <c r="A155" s="1">
        <v>41791</v>
      </c>
      <c r="B155">
        <v>515043.55</v>
      </c>
      <c r="C155">
        <v>30238606.280000001</v>
      </c>
      <c r="D155">
        <v>30753649.829999998</v>
      </c>
      <c r="E155">
        <v>30753649.6159673</v>
      </c>
      <c r="F155">
        <v>10</v>
      </c>
      <c r="G155">
        <v>328630.72633111803</v>
      </c>
      <c r="H155">
        <v>105.304808877369</v>
      </c>
      <c r="I155">
        <v>3852746.2115621301</v>
      </c>
      <c r="J155">
        <v>0</v>
      </c>
    </row>
    <row r="156" spans="1:10" x14ac:dyDescent="0.2">
      <c r="A156" s="1">
        <v>41821</v>
      </c>
      <c r="B156">
        <v>458359.58</v>
      </c>
      <c r="C156">
        <v>29502164.460000001</v>
      </c>
      <c r="D156">
        <v>29960524.039999999</v>
      </c>
      <c r="E156">
        <v>29960547.701450702</v>
      </c>
      <c r="F156">
        <v>10</v>
      </c>
      <c r="G156">
        <v>323590.55556460202</v>
      </c>
      <c r="H156">
        <v>104.15251269777499</v>
      </c>
      <c r="I156">
        <v>3742221.7458715802</v>
      </c>
      <c r="J156">
        <v>0</v>
      </c>
    </row>
    <row r="157" spans="1:10" x14ac:dyDescent="0.2">
      <c r="A157" s="1">
        <v>41852</v>
      </c>
      <c r="B157">
        <v>391109.31</v>
      </c>
      <c r="C157">
        <v>27996508.850000001</v>
      </c>
      <c r="D157">
        <v>28387618.16</v>
      </c>
      <c r="E157">
        <v>28387617.382711701</v>
      </c>
      <c r="F157">
        <v>10</v>
      </c>
      <c r="G157">
        <v>324534.24643432198</v>
      </c>
      <c r="H157">
        <v>98.375689813805394</v>
      </c>
      <c r="I157">
        <v>3538662.9784681802</v>
      </c>
      <c r="J157">
        <v>0</v>
      </c>
    </row>
    <row r="158" spans="1:10" x14ac:dyDescent="0.2">
      <c r="A158" s="1">
        <v>41883</v>
      </c>
      <c r="B158">
        <v>469065.63</v>
      </c>
      <c r="C158">
        <v>26477594.899999999</v>
      </c>
      <c r="D158">
        <v>26946660.530000001</v>
      </c>
      <c r="E158">
        <v>26946638.6816043</v>
      </c>
      <c r="F158">
        <v>10</v>
      </c>
      <c r="G158">
        <v>318022.32938349998</v>
      </c>
      <c r="H158">
        <v>95.5054003243404</v>
      </c>
      <c r="I158">
        <v>3426211.1982461102</v>
      </c>
      <c r="J158">
        <v>0</v>
      </c>
    </row>
    <row r="159" spans="1:10" x14ac:dyDescent="0.2">
      <c r="A159" s="1">
        <v>41913</v>
      </c>
      <c r="B159">
        <v>568165.28</v>
      </c>
      <c r="C159">
        <v>23834806.829999998</v>
      </c>
      <c r="D159">
        <v>24402972.109999999</v>
      </c>
      <c r="E159">
        <v>24402969.710255001</v>
      </c>
      <c r="F159">
        <v>10</v>
      </c>
      <c r="G159">
        <v>321309.78893769899</v>
      </c>
      <c r="H159">
        <v>85.721866048965296</v>
      </c>
      <c r="I159">
        <v>3140304.9772836701</v>
      </c>
      <c r="J159">
        <v>0</v>
      </c>
    </row>
    <row r="160" spans="1:10" x14ac:dyDescent="0.2">
      <c r="A160" s="1">
        <v>41944</v>
      </c>
      <c r="B160">
        <v>529717.94999999995</v>
      </c>
      <c r="C160">
        <v>20349327.440000001</v>
      </c>
      <c r="D160">
        <v>20879045.390000001</v>
      </c>
      <c r="E160">
        <v>20879042.857360099</v>
      </c>
      <c r="F160">
        <v>10</v>
      </c>
      <c r="G160">
        <v>305307.59645914601</v>
      </c>
      <c r="H160">
        <v>77.247373653913598</v>
      </c>
      <c r="I160">
        <v>2705167.1256978102</v>
      </c>
      <c r="J160">
        <v>0</v>
      </c>
    </row>
    <row r="161" spans="1:10" x14ac:dyDescent="0.2">
      <c r="A161" s="1">
        <v>41974</v>
      </c>
      <c r="B161">
        <v>510430.18</v>
      </c>
      <c r="C161">
        <v>16758546.199999999</v>
      </c>
      <c r="D161">
        <v>17268976.379999999</v>
      </c>
      <c r="E161">
        <v>17268977.249120001</v>
      </c>
      <c r="F161">
        <v>10</v>
      </c>
      <c r="G161">
        <v>319589.16817266197</v>
      </c>
      <c r="H161">
        <v>61.086547182774801</v>
      </c>
      <c r="I161">
        <v>2253621.5515630599</v>
      </c>
      <c r="J161">
        <v>0</v>
      </c>
    </row>
    <row r="162" spans="1:10" x14ac:dyDescent="0.2">
      <c r="A162" s="1">
        <v>42005</v>
      </c>
      <c r="B162">
        <v>357779.06</v>
      </c>
      <c r="C162">
        <v>12643399.25</v>
      </c>
      <c r="D162">
        <v>13001178.310000001</v>
      </c>
      <c r="E162">
        <v>13016887.8634443</v>
      </c>
      <c r="F162">
        <v>10</v>
      </c>
      <c r="G162">
        <v>312959.437235158</v>
      </c>
      <c r="H162">
        <v>46.984149276513797</v>
      </c>
      <c r="I162">
        <v>1687245.05310605</v>
      </c>
      <c r="J162">
        <v>0</v>
      </c>
    </row>
    <row r="163" spans="1:10" x14ac:dyDescent="0.2">
      <c r="A163" s="1">
        <v>42036</v>
      </c>
      <c r="B163">
        <v>312338.75</v>
      </c>
      <c r="C163">
        <v>11834036.029999999</v>
      </c>
      <c r="D163">
        <v>12146374.779999999</v>
      </c>
      <c r="E163">
        <v>12155523.2066746</v>
      </c>
      <c r="F163">
        <v>10</v>
      </c>
      <c r="G163">
        <v>283462.567086967</v>
      </c>
      <c r="H163">
        <v>48.433896001591201</v>
      </c>
      <c r="I163">
        <v>1573673.28795954</v>
      </c>
      <c r="J163">
        <v>0</v>
      </c>
    </row>
    <row r="164" spans="1:10" x14ac:dyDescent="0.2">
      <c r="A164" s="1">
        <v>42064</v>
      </c>
      <c r="B164">
        <v>349258.77</v>
      </c>
      <c r="C164">
        <v>12498511.640000001</v>
      </c>
      <c r="D164">
        <v>12847770.41</v>
      </c>
      <c r="E164">
        <v>12867585.2767122</v>
      </c>
      <c r="F164">
        <v>10</v>
      </c>
      <c r="G164">
        <v>301291.41952555103</v>
      </c>
      <c r="H164">
        <v>48.203566447113197</v>
      </c>
      <c r="I164">
        <v>1655735.68433268</v>
      </c>
      <c r="J164">
        <v>0</v>
      </c>
    </row>
    <row r="165" spans="1:10" x14ac:dyDescent="0.2">
      <c r="A165" s="1">
        <v>42095</v>
      </c>
      <c r="B165">
        <v>464450.16</v>
      </c>
      <c r="C165">
        <v>13968431.33</v>
      </c>
      <c r="D165">
        <v>14432881.49</v>
      </c>
      <c r="E165">
        <v>14435242.2263682</v>
      </c>
      <c r="F165">
        <v>10</v>
      </c>
      <c r="G165">
        <v>294689.43442291598</v>
      </c>
      <c r="H165">
        <v>55.364856419519199</v>
      </c>
      <c r="I165">
        <v>1880195.9988058</v>
      </c>
      <c r="J165">
        <v>0</v>
      </c>
    </row>
    <row r="166" spans="1:10" x14ac:dyDescent="0.2">
      <c r="A166" s="1">
        <v>42125</v>
      </c>
      <c r="B166">
        <v>490053.13</v>
      </c>
      <c r="C166">
        <v>15352886.58</v>
      </c>
      <c r="D166">
        <v>15842939.710000001</v>
      </c>
      <c r="E166">
        <v>15842939.8021647</v>
      </c>
      <c r="F166">
        <v>10</v>
      </c>
      <c r="G166">
        <v>296244.10434711899</v>
      </c>
      <c r="H166">
        <v>60.405127768655902</v>
      </c>
      <c r="I166">
        <v>2051723.1716340501</v>
      </c>
      <c r="J166">
        <v>0</v>
      </c>
    </row>
    <row r="167" spans="1:10" x14ac:dyDescent="0.2">
      <c r="A167" s="1">
        <v>42156</v>
      </c>
      <c r="B167">
        <v>481752.81</v>
      </c>
      <c r="C167">
        <v>15090463.449999999</v>
      </c>
      <c r="D167">
        <v>15572216.26</v>
      </c>
      <c r="E167">
        <v>15572211.0784998</v>
      </c>
      <c r="F167">
        <v>10</v>
      </c>
      <c r="G167">
        <v>282981.39102751302</v>
      </c>
      <c r="H167">
        <v>61.8920613688435</v>
      </c>
      <c r="I167">
        <v>1942090.5412157299</v>
      </c>
      <c r="J167">
        <v>0</v>
      </c>
    </row>
    <row r="168" spans="1:10" x14ac:dyDescent="0.2">
      <c r="A168" s="1">
        <v>42186</v>
      </c>
      <c r="B168">
        <v>370178.33</v>
      </c>
      <c r="C168">
        <v>12853655.539999999</v>
      </c>
      <c r="D168">
        <v>13223833.869999999</v>
      </c>
      <c r="E168">
        <v>13223821.0837838</v>
      </c>
      <c r="F168">
        <v>10</v>
      </c>
      <c r="G168">
        <v>286050.754941341</v>
      </c>
      <c r="H168">
        <v>52.109558729328</v>
      </c>
      <c r="I168">
        <v>1682157.53040054</v>
      </c>
      <c r="J168">
        <v>0</v>
      </c>
    </row>
    <row r="169" spans="1:10" x14ac:dyDescent="0.2">
      <c r="A169" s="1">
        <v>42217</v>
      </c>
      <c r="B169">
        <v>279862.26</v>
      </c>
      <c r="C169">
        <v>10843678.91</v>
      </c>
      <c r="D169">
        <v>11123541.17</v>
      </c>
      <c r="E169">
        <v>11123540.285480101</v>
      </c>
      <c r="F169">
        <v>10</v>
      </c>
      <c r="G169">
        <v>288226.98806988599</v>
      </c>
      <c r="H169">
        <v>43.597369165346201</v>
      </c>
      <c r="I169">
        <v>1442398.1168184599</v>
      </c>
      <c r="J169">
        <v>0</v>
      </c>
    </row>
    <row r="170" spans="1:10" x14ac:dyDescent="0.2">
      <c r="A170" s="1">
        <v>42248</v>
      </c>
      <c r="B170">
        <v>320824.36</v>
      </c>
      <c r="C170">
        <v>10440654.66</v>
      </c>
      <c r="D170">
        <v>10761479.02</v>
      </c>
      <c r="E170">
        <v>10761478.3098753</v>
      </c>
      <c r="F170">
        <v>10</v>
      </c>
      <c r="G170">
        <v>264589.35231918399</v>
      </c>
      <c r="H170">
        <v>45.775200543371</v>
      </c>
      <c r="I170">
        <v>1350152.3541759499</v>
      </c>
      <c r="J170">
        <v>0</v>
      </c>
    </row>
    <row r="171" spans="1:10" x14ac:dyDescent="0.2">
      <c r="A171" s="1">
        <v>42278</v>
      </c>
      <c r="B171">
        <v>271740.05</v>
      </c>
      <c r="C171">
        <v>10753651.59</v>
      </c>
      <c r="D171">
        <v>11025391.640000001</v>
      </c>
      <c r="E171">
        <v>11025406.793076601</v>
      </c>
      <c r="F171">
        <v>10</v>
      </c>
      <c r="G171">
        <v>272973.358709605</v>
      </c>
      <c r="H171">
        <v>45.766931531433698</v>
      </c>
      <c r="I171">
        <v>1467746.2248913399</v>
      </c>
      <c r="J171">
        <v>0</v>
      </c>
    </row>
    <row r="172" spans="1:10" x14ac:dyDescent="0.2">
      <c r="A172" s="1">
        <v>42309</v>
      </c>
      <c r="B172">
        <v>210368.6</v>
      </c>
      <c r="C172">
        <v>9106078.7699999996</v>
      </c>
      <c r="D172">
        <v>9316447.3699999992</v>
      </c>
      <c r="E172">
        <v>9316438.9449387193</v>
      </c>
      <c r="F172">
        <v>10</v>
      </c>
      <c r="G172">
        <v>261223.407007142</v>
      </c>
      <c r="H172">
        <v>40.366981716305602</v>
      </c>
      <c r="I172">
        <v>1228361.54958965</v>
      </c>
      <c r="J172">
        <v>0</v>
      </c>
    </row>
    <row r="173" spans="1:10" x14ac:dyDescent="0.2">
      <c r="A173" s="1">
        <v>42339</v>
      </c>
      <c r="B173">
        <v>207927.04000000001</v>
      </c>
      <c r="C173">
        <v>7913787.1900000004</v>
      </c>
      <c r="D173">
        <v>8121714.2300000004</v>
      </c>
      <c r="E173">
        <v>8121726.4833669905</v>
      </c>
      <c r="F173">
        <v>10</v>
      </c>
      <c r="G173">
        <v>264576.74434833898</v>
      </c>
      <c r="H173">
        <v>34.735084379578502</v>
      </c>
      <c r="I173">
        <v>1068369.0564467299</v>
      </c>
      <c r="J173">
        <v>0</v>
      </c>
    </row>
    <row r="174" spans="1:10" x14ac:dyDescent="0.2">
      <c r="A174" s="1">
        <v>42370</v>
      </c>
      <c r="B174">
        <v>157259.04999999999</v>
      </c>
      <c r="C174">
        <v>6010659.5099999998</v>
      </c>
      <c r="D174">
        <v>6167918.5599999996</v>
      </c>
      <c r="E174">
        <v>6167917.2668895097</v>
      </c>
      <c r="F174">
        <v>10</v>
      </c>
      <c r="G174">
        <v>238686.01574580499</v>
      </c>
      <c r="H174">
        <v>29.317682077930499</v>
      </c>
      <c r="I174">
        <v>829803.45919393201</v>
      </c>
      <c r="J174">
        <v>0</v>
      </c>
    </row>
    <row r="175" spans="1:10" x14ac:dyDescent="0.2">
      <c r="A175" s="1">
        <v>42401</v>
      </c>
      <c r="B175">
        <v>149791.48000000001</v>
      </c>
      <c r="C175">
        <v>5984789.0999999996</v>
      </c>
      <c r="D175">
        <v>6134580.5800000001</v>
      </c>
      <c r="E175">
        <v>6134348.3590909801</v>
      </c>
      <c r="F175">
        <v>10</v>
      </c>
      <c r="G175">
        <v>262215.22656136198</v>
      </c>
      <c r="H175">
        <v>26.514834584405701</v>
      </c>
      <c r="I175">
        <v>818244.99869600101</v>
      </c>
      <c r="J175">
        <v>0</v>
      </c>
    </row>
    <row r="176" spans="1:10" x14ac:dyDescent="0.2">
      <c r="A176" s="1">
        <v>42430</v>
      </c>
      <c r="B176">
        <v>199017.53</v>
      </c>
      <c r="C176">
        <v>7769727.9900000002</v>
      </c>
      <c r="D176">
        <v>7968745.5199999996</v>
      </c>
      <c r="E176">
        <v>7968747.1032032697</v>
      </c>
      <c r="F176">
        <v>10</v>
      </c>
      <c r="G176">
        <v>277382.42246018897</v>
      </c>
      <c r="H176">
        <v>32.514624949414703</v>
      </c>
      <c r="I176">
        <v>1050238.3306499</v>
      </c>
      <c r="J176">
        <v>0</v>
      </c>
    </row>
    <row r="177" spans="1:10" x14ac:dyDescent="0.2">
      <c r="A177" s="1">
        <v>42461</v>
      </c>
      <c r="B177">
        <v>194668.51</v>
      </c>
      <c r="C177">
        <v>8713029.7100000009</v>
      </c>
      <c r="D177">
        <v>8907698.2200000007</v>
      </c>
      <c r="E177">
        <v>8907699.8159001693</v>
      </c>
      <c r="F177">
        <v>10</v>
      </c>
      <c r="G177">
        <v>276079.35875120002</v>
      </c>
      <c r="H177">
        <v>35.779143518795102</v>
      </c>
      <c r="I177">
        <v>970183.18343595602</v>
      </c>
      <c r="J177">
        <v>0</v>
      </c>
    </row>
    <row r="178" spans="1:10" x14ac:dyDescent="0.2">
      <c r="A178" s="1">
        <v>42491</v>
      </c>
      <c r="B178">
        <v>208842.55</v>
      </c>
      <c r="C178">
        <v>10027138.35</v>
      </c>
      <c r="D178">
        <v>10235980.9</v>
      </c>
      <c r="E178">
        <v>10235968.209506299</v>
      </c>
      <c r="F178">
        <v>10</v>
      </c>
      <c r="G178">
        <v>267453.40654274501</v>
      </c>
      <c r="H178">
        <v>43.387661863356698</v>
      </c>
      <c r="I178">
        <v>1368209.75777318</v>
      </c>
      <c r="J178">
        <v>0</v>
      </c>
    </row>
    <row r="179" spans="1:10" x14ac:dyDescent="0.2">
      <c r="A179" s="1">
        <v>42522</v>
      </c>
      <c r="B179">
        <v>268554.32</v>
      </c>
      <c r="C179">
        <v>10388329.23</v>
      </c>
      <c r="D179">
        <v>10656883.550000001</v>
      </c>
      <c r="E179">
        <v>10656840.338133899</v>
      </c>
      <c r="F179">
        <v>10</v>
      </c>
      <c r="G179">
        <v>257808.680870841</v>
      </c>
      <c r="H179">
        <v>46.882138615917697</v>
      </c>
      <c r="I179">
        <v>1429781.9748397099</v>
      </c>
      <c r="J179">
        <v>0</v>
      </c>
    </row>
    <row r="180" spans="1:10" x14ac:dyDescent="0.2">
      <c r="A180" s="1">
        <v>42552</v>
      </c>
      <c r="B180">
        <v>269517.75</v>
      </c>
      <c r="C180">
        <v>9406543.6300000008</v>
      </c>
      <c r="D180">
        <v>9676061.3800000008</v>
      </c>
      <c r="E180">
        <v>9676617.2582205497</v>
      </c>
      <c r="F180">
        <v>10</v>
      </c>
      <c r="G180">
        <v>255964.60781657201</v>
      </c>
      <c r="H180">
        <v>42.957494755915803</v>
      </c>
      <c r="I180">
        <v>1318981.0397598799</v>
      </c>
      <c r="J180">
        <v>0</v>
      </c>
    </row>
    <row r="181" spans="1:10" x14ac:dyDescent="0.2">
      <c r="A181" s="1">
        <v>42583</v>
      </c>
      <c r="B181">
        <v>252451</v>
      </c>
      <c r="C181">
        <v>9210593.8399999999</v>
      </c>
      <c r="D181">
        <v>9463044.8399999999</v>
      </c>
      <c r="E181">
        <v>9463042.2243608199</v>
      </c>
      <c r="F181">
        <v>10</v>
      </c>
      <c r="G181">
        <v>252356.73203768299</v>
      </c>
      <c r="H181">
        <v>42.662942772571498</v>
      </c>
      <c r="I181">
        <v>1303238.592836</v>
      </c>
      <c r="J181">
        <v>0</v>
      </c>
    </row>
    <row r="182" spans="1:10" x14ac:dyDescent="0.2">
      <c r="A182" s="1">
        <v>42614</v>
      </c>
      <c r="B182">
        <v>250632.84</v>
      </c>
      <c r="C182">
        <v>8706226.5999999996</v>
      </c>
      <c r="D182">
        <v>8956859.4399999995</v>
      </c>
      <c r="E182">
        <v>8956870.3431203291</v>
      </c>
      <c r="F182">
        <v>10</v>
      </c>
      <c r="G182">
        <v>238974.73099534801</v>
      </c>
      <c r="H182">
        <v>42.653919944561501</v>
      </c>
      <c r="I182">
        <v>1236338.7015283599</v>
      </c>
      <c r="J182">
        <v>0</v>
      </c>
    </row>
    <row r="183" spans="1:10" x14ac:dyDescent="0.2">
      <c r="A183" s="1">
        <v>42644</v>
      </c>
      <c r="B183">
        <v>274735.78999999998</v>
      </c>
      <c r="C183">
        <v>10004536.859999999</v>
      </c>
      <c r="D183">
        <v>10279272.65</v>
      </c>
      <c r="E183">
        <v>10279299.541594701</v>
      </c>
      <c r="F183">
        <v>10</v>
      </c>
      <c r="G183">
        <v>247490.85222201599</v>
      </c>
      <c r="H183">
        <v>47.289046825440003</v>
      </c>
      <c r="I183">
        <v>1424306.95800027</v>
      </c>
      <c r="J183">
        <v>0</v>
      </c>
    </row>
    <row r="184" spans="1:10" x14ac:dyDescent="0.2">
      <c r="A184" s="1">
        <v>42675</v>
      </c>
      <c r="B184">
        <v>205782.79</v>
      </c>
      <c r="C184">
        <v>7764264.6900000004</v>
      </c>
      <c r="D184">
        <v>7970047.4800000004</v>
      </c>
      <c r="E184">
        <v>7970046.6577300802</v>
      </c>
      <c r="F184">
        <v>10</v>
      </c>
      <c r="G184">
        <v>208619.13745481501</v>
      </c>
      <c r="H184">
        <v>43.495240874619597</v>
      </c>
      <c r="I184">
        <v>1103892.9769224699</v>
      </c>
      <c r="J184">
        <v>0</v>
      </c>
    </row>
    <row r="185" spans="1:10" x14ac:dyDescent="0.2">
      <c r="A185" s="1">
        <v>42705</v>
      </c>
      <c r="B185">
        <v>226705.18</v>
      </c>
      <c r="C185">
        <v>8396029.2699999996</v>
      </c>
      <c r="D185">
        <v>8622734.4499999993</v>
      </c>
      <c r="E185">
        <v>8622732.6691965293</v>
      </c>
      <c r="F185">
        <v>10</v>
      </c>
      <c r="G185">
        <v>198985.11066388199</v>
      </c>
      <c r="H185">
        <v>49.339078942667498</v>
      </c>
      <c r="I185">
        <v>1195009.41426418</v>
      </c>
      <c r="J185">
        <v>0</v>
      </c>
    </row>
    <row r="186" spans="1:10" x14ac:dyDescent="0.2">
      <c r="A186" s="1">
        <v>42736</v>
      </c>
      <c r="B186">
        <v>209876.05</v>
      </c>
      <c r="C186">
        <v>9877627.3100000005</v>
      </c>
      <c r="D186">
        <v>10087503.359999999</v>
      </c>
      <c r="E186">
        <v>10087502.4596588</v>
      </c>
      <c r="F186">
        <v>10</v>
      </c>
      <c r="G186">
        <v>228848.54757076799</v>
      </c>
      <c r="H186">
        <v>50.2012343203901</v>
      </c>
      <c r="I186">
        <v>1400977.1008222499</v>
      </c>
      <c r="J186">
        <v>0</v>
      </c>
    </row>
    <row r="187" spans="1:10" x14ac:dyDescent="0.2">
      <c r="A187" s="1">
        <v>42767</v>
      </c>
      <c r="B187">
        <v>177480.69</v>
      </c>
      <c r="C187">
        <v>8959488.6600000001</v>
      </c>
      <c r="D187">
        <v>9136969.3499999996</v>
      </c>
      <c r="E187">
        <v>9136982.2481990997</v>
      </c>
      <c r="F187">
        <v>10</v>
      </c>
      <c r="G187">
        <v>204229.64246066101</v>
      </c>
      <c r="H187">
        <v>50.959510568810899</v>
      </c>
      <c r="I187">
        <v>1270460.37523944</v>
      </c>
      <c r="J187">
        <v>0</v>
      </c>
    </row>
    <row r="188" spans="1:10" x14ac:dyDescent="0.2">
      <c r="A188" s="1">
        <v>42795</v>
      </c>
      <c r="B188">
        <v>172000.53</v>
      </c>
      <c r="C188">
        <v>8816359.2300000004</v>
      </c>
      <c r="D188">
        <v>8988359.7599999998</v>
      </c>
      <c r="E188">
        <v>8989824.8537342008</v>
      </c>
      <c r="F188">
        <v>10</v>
      </c>
      <c r="G188">
        <v>213091.07761639499</v>
      </c>
      <c r="H188">
        <v>48.056331657260699</v>
      </c>
      <c r="I188">
        <v>1250550.64540237</v>
      </c>
      <c r="J188">
        <v>0</v>
      </c>
    </row>
    <row r="189" spans="1:10" x14ac:dyDescent="0.2">
      <c r="A189" s="1">
        <v>42826</v>
      </c>
      <c r="B189">
        <v>121368.83</v>
      </c>
      <c r="C189">
        <v>9349131.9900000002</v>
      </c>
      <c r="D189">
        <v>9470500.8200000003</v>
      </c>
      <c r="E189">
        <v>9470500.1387181208</v>
      </c>
      <c r="F189">
        <v>10</v>
      </c>
      <c r="G189">
        <v>219314.65711020501</v>
      </c>
      <c r="H189">
        <v>49.204643935002998</v>
      </c>
      <c r="I189">
        <v>1320799.4741167901</v>
      </c>
      <c r="J189">
        <v>0</v>
      </c>
    </row>
    <row r="190" spans="1:10" x14ac:dyDescent="0.2">
      <c r="A190" s="1">
        <v>42856</v>
      </c>
      <c r="B190">
        <v>178687.91</v>
      </c>
      <c r="C190">
        <v>9523402.3699999992</v>
      </c>
      <c r="D190">
        <v>9702090.2799999993</v>
      </c>
      <c r="E190">
        <v>9710210.1788833197</v>
      </c>
      <c r="F190">
        <v>10</v>
      </c>
      <c r="G190">
        <v>232879.00874088501</v>
      </c>
      <c r="H190">
        <v>47.506423472764702</v>
      </c>
      <c r="I190">
        <v>1353038.6282788401</v>
      </c>
      <c r="J190">
        <v>0</v>
      </c>
    </row>
    <row r="191" spans="1:10" x14ac:dyDescent="0.2">
      <c r="A191" s="1">
        <v>42887</v>
      </c>
      <c r="B191">
        <v>111573.09</v>
      </c>
      <c r="C191">
        <v>7923591.3099999996</v>
      </c>
      <c r="D191">
        <v>8035164.4000000004</v>
      </c>
      <c r="E191">
        <v>8035163.5359880896</v>
      </c>
      <c r="F191">
        <v>10</v>
      </c>
      <c r="G191">
        <v>207091.977074405</v>
      </c>
      <c r="H191">
        <v>44.232449547686898</v>
      </c>
      <c r="I191">
        <v>1125021.89168625</v>
      </c>
      <c r="J191">
        <v>0</v>
      </c>
    </row>
    <row r="192" spans="1:10" x14ac:dyDescent="0.2">
      <c r="A192" s="1">
        <v>42917</v>
      </c>
      <c r="B192">
        <v>107824.24</v>
      </c>
      <c r="C192">
        <v>8849498.3499999996</v>
      </c>
      <c r="D192">
        <v>8957322.5899999999</v>
      </c>
      <c r="E192">
        <v>8957323.0933303498</v>
      </c>
      <c r="F192">
        <v>10</v>
      </c>
      <c r="G192">
        <v>223683.53625878901</v>
      </c>
      <c r="H192">
        <v>45.648545115418003</v>
      </c>
      <c r="I192">
        <v>1253504.90315523</v>
      </c>
      <c r="J192">
        <v>0</v>
      </c>
    </row>
    <row r="193" spans="1:10" x14ac:dyDescent="0.2">
      <c r="A193" s="1">
        <v>42948</v>
      </c>
      <c r="B193">
        <v>164401.47</v>
      </c>
      <c r="C193">
        <v>8704688.9399999995</v>
      </c>
      <c r="D193">
        <v>8869090.4100000001</v>
      </c>
      <c r="E193">
        <v>8869089.0467421599</v>
      </c>
      <c r="F193">
        <v>10</v>
      </c>
      <c r="G193">
        <v>213455.94754608799</v>
      </c>
      <c r="H193">
        <v>47.363665352504</v>
      </c>
      <c r="I193">
        <v>1240967.02033239</v>
      </c>
      <c r="J193">
        <v>0</v>
      </c>
    </row>
    <row r="194" spans="1:10" x14ac:dyDescent="0.2">
      <c r="A194" s="1">
        <v>42979</v>
      </c>
      <c r="B194">
        <v>154863.41</v>
      </c>
      <c r="C194">
        <v>8828275.5600000005</v>
      </c>
      <c r="D194">
        <v>8983138.9700000007</v>
      </c>
      <c r="E194">
        <v>8983138.3520650901</v>
      </c>
      <c r="F194">
        <v>10</v>
      </c>
      <c r="G194">
        <v>208536.68001769501</v>
      </c>
      <c r="H194">
        <v>49.104162364309403</v>
      </c>
      <c r="I194">
        <v>1256880.6424378499</v>
      </c>
      <c r="J194">
        <v>0</v>
      </c>
    </row>
    <row r="195" spans="1:10" x14ac:dyDescent="0.2">
      <c r="A195" s="1">
        <v>43009</v>
      </c>
      <c r="B195">
        <v>168569.35</v>
      </c>
      <c r="C195">
        <v>8593361.5199999996</v>
      </c>
      <c r="D195">
        <v>8761930.8699999992</v>
      </c>
      <c r="E195">
        <v>8761931.3013592605</v>
      </c>
      <c r="F195">
        <v>10</v>
      </c>
      <c r="G195">
        <v>191138.231659988</v>
      </c>
      <c r="H195">
        <v>52.258908434896298</v>
      </c>
      <c r="I195">
        <v>1226744.04536805</v>
      </c>
      <c r="J195">
        <v>0</v>
      </c>
    </row>
    <row r="196" spans="1:10" x14ac:dyDescent="0.2">
      <c r="A196" s="1">
        <v>43040</v>
      </c>
      <c r="B196">
        <v>230704.3</v>
      </c>
      <c r="C196">
        <v>10237752.15</v>
      </c>
      <c r="D196">
        <v>10468456.449999999</v>
      </c>
      <c r="E196">
        <v>10468455.377516299</v>
      </c>
      <c r="F196">
        <v>10</v>
      </c>
      <c r="G196">
        <v>202988.13775764199</v>
      </c>
      <c r="H196">
        <v>58.786988186390801</v>
      </c>
      <c r="I196">
        <v>1464605.87881964</v>
      </c>
      <c r="J196">
        <v>0</v>
      </c>
    </row>
    <row r="197" spans="1:10" x14ac:dyDescent="0.2">
      <c r="A197" s="1">
        <v>43070</v>
      </c>
      <c r="B197">
        <v>279680.98</v>
      </c>
      <c r="C197">
        <v>10746900.92</v>
      </c>
      <c r="D197">
        <v>11026581.9</v>
      </c>
      <c r="E197">
        <v>11026583.0931197</v>
      </c>
      <c r="F197">
        <v>10</v>
      </c>
      <c r="G197">
        <v>207281.66385376599</v>
      </c>
      <c r="H197">
        <v>60.648962891307598</v>
      </c>
      <c r="I197">
        <v>1544834.8459958101</v>
      </c>
      <c r="J197">
        <v>0</v>
      </c>
    </row>
    <row r="198" spans="1:10" x14ac:dyDescent="0.2">
      <c r="A198" s="1">
        <v>43101</v>
      </c>
      <c r="B198">
        <v>186576.77</v>
      </c>
      <c r="C198">
        <v>11037481</v>
      </c>
      <c r="D198">
        <v>11224057.77</v>
      </c>
      <c r="E198">
        <v>11224057.7179082</v>
      </c>
      <c r="F198">
        <v>10</v>
      </c>
      <c r="G198">
        <v>193288.06971378101</v>
      </c>
      <c r="H198">
        <v>66.185739068457707</v>
      </c>
      <c r="I198">
        <v>1568856.0292139801</v>
      </c>
      <c r="J198">
        <v>0</v>
      </c>
    </row>
    <row r="199" spans="1:10" x14ac:dyDescent="0.2">
      <c r="A199" s="1">
        <v>43132</v>
      </c>
      <c r="B199">
        <v>175711.46</v>
      </c>
      <c r="C199">
        <v>10134915.17</v>
      </c>
      <c r="D199">
        <v>10310626.630000001</v>
      </c>
      <c r="E199">
        <v>10310627.0717925</v>
      </c>
      <c r="F199">
        <v>10</v>
      </c>
      <c r="G199">
        <v>184618.68677743699</v>
      </c>
      <c r="H199">
        <v>63.678520637111298</v>
      </c>
      <c r="I199">
        <v>1445617.7841608699</v>
      </c>
      <c r="J199">
        <v>0</v>
      </c>
    </row>
    <row r="200" spans="1:10" x14ac:dyDescent="0.2">
      <c r="A200" s="1">
        <v>43160</v>
      </c>
      <c r="B200">
        <v>213488.6</v>
      </c>
      <c r="C200">
        <v>11295618.27</v>
      </c>
      <c r="D200">
        <v>11509106.869999999</v>
      </c>
      <c r="E200">
        <v>11509224.5712626</v>
      </c>
      <c r="F200">
        <v>10</v>
      </c>
      <c r="G200">
        <v>209936.45458464199</v>
      </c>
      <c r="H200">
        <v>62.525444953848897</v>
      </c>
      <c r="I200">
        <v>1617145.6636755399</v>
      </c>
      <c r="J200">
        <v>0</v>
      </c>
    </row>
    <row r="201" spans="1:10" x14ac:dyDescent="0.2">
      <c r="A201" s="1">
        <v>43191</v>
      </c>
      <c r="B201">
        <v>179719.94</v>
      </c>
      <c r="C201">
        <v>11313059.52</v>
      </c>
      <c r="D201">
        <v>11492779.460000001</v>
      </c>
      <c r="E201">
        <v>11492775.6825277</v>
      </c>
      <c r="F201">
        <v>10</v>
      </c>
      <c r="G201">
        <v>198536.06116629401</v>
      </c>
      <c r="H201">
        <v>66.015170653369196</v>
      </c>
      <c r="I201">
        <v>1613616.2762128599</v>
      </c>
      <c r="J201">
        <v>0</v>
      </c>
    </row>
    <row r="202" spans="1:10" x14ac:dyDescent="0.2">
      <c r="A202" s="1">
        <v>43221</v>
      </c>
      <c r="B202">
        <v>241530.06</v>
      </c>
      <c r="C202">
        <v>12878381.619999999</v>
      </c>
      <c r="D202">
        <v>13119911.68</v>
      </c>
      <c r="E202">
        <v>13119882.0636747</v>
      </c>
      <c r="F202">
        <v>10</v>
      </c>
      <c r="G202">
        <v>213489.77832054</v>
      </c>
      <c r="H202">
        <v>70.072518526601698</v>
      </c>
      <c r="I202">
        <v>1839884.3829314001</v>
      </c>
      <c r="J202">
        <v>0</v>
      </c>
    </row>
    <row r="203" spans="1:10" x14ac:dyDescent="0.2">
      <c r="A203" s="1">
        <v>43252</v>
      </c>
      <c r="B203">
        <v>191861.13</v>
      </c>
      <c r="C203">
        <v>12156525.91</v>
      </c>
      <c r="D203">
        <v>12348387.039999999</v>
      </c>
      <c r="E203">
        <v>12348296.440709099</v>
      </c>
      <c r="F203">
        <v>10</v>
      </c>
      <c r="G203">
        <v>204276.393508095</v>
      </c>
      <c r="H203">
        <v>68.920044635008693</v>
      </c>
      <c r="I203">
        <v>1730441.7177474201</v>
      </c>
      <c r="J203">
        <v>0</v>
      </c>
    </row>
    <row r="204" spans="1:10" x14ac:dyDescent="0.2">
      <c r="A204" s="1">
        <v>43282</v>
      </c>
      <c r="B204">
        <v>173126.6</v>
      </c>
      <c r="C204">
        <v>13741391.359999999</v>
      </c>
      <c r="D204">
        <v>13914517.960000001</v>
      </c>
      <c r="E204">
        <v>13914488.373141199</v>
      </c>
      <c r="F204">
        <v>10</v>
      </c>
      <c r="G204">
        <v>211596.189876166</v>
      </c>
      <c r="H204">
        <v>74.881792573100995</v>
      </c>
      <c r="I204">
        <v>1930213.62642432</v>
      </c>
      <c r="J204">
        <v>0</v>
      </c>
    </row>
    <row r="205" spans="1:10" x14ac:dyDescent="0.2">
      <c r="A205" s="1">
        <v>43313</v>
      </c>
      <c r="B205">
        <v>170472.69</v>
      </c>
      <c r="C205">
        <v>12647395.92</v>
      </c>
      <c r="D205">
        <v>12817868.609999999</v>
      </c>
      <c r="E205">
        <v>12817844.2428296</v>
      </c>
      <c r="F205">
        <v>10</v>
      </c>
      <c r="G205">
        <v>213971.55324394899</v>
      </c>
      <c r="H205">
        <v>68.266194577232994</v>
      </c>
      <c r="I205">
        <v>1789179.4449145501</v>
      </c>
      <c r="J205">
        <v>0</v>
      </c>
    </row>
    <row r="206" spans="1:10" x14ac:dyDescent="0.2">
      <c r="A206" s="1">
        <v>43344</v>
      </c>
      <c r="B206">
        <v>131529.91</v>
      </c>
      <c r="C206">
        <v>12658410.279999999</v>
      </c>
      <c r="D206">
        <v>12789940.189999999</v>
      </c>
      <c r="E206">
        <v>12789917.061189299</v>
      </c>
      <c r="F206">
        <v>10</v>
      </c>
      <c r="G206">
        <v>202712.54368882001</v>
      </c>
      <c r="H206">
        <v>71.894307510712594</v>
      </c>
      <c r="I206">
        <v>1783960.8910534999</v>
      </c>
      <c r="J206">
        <v>0</v>
      </c>
    </row>
    <row r="207" spans="1:10" x14ac:dyDescent="0.2">
      <c r="A207" s="1">
        <v>43374</v>
      </c>
      <c r="B207">
        <v>200940.47</v>
      </c>
      <c r="C207">
        <v>14218582.449999999</v>
      </c>
      <c r="D207">
        <v>14419522.92</v>
      </c>
      <c r="E207">
        <v>14419522.777780499</v>
      </c>
      <c r="F207">
        <v>10</v>
      </c>
      <c r="G207">
        <v>219731.027864773</v>
      </c>
      <c r="H207">
        <v>74.702533362731003</v>
      </c>
      <c r="I207">
        <v>1994941.66211482</v>
      </c>
      <c r="J207">
        <v>0</v>
      </c>
    </row>
    <row r="208" spans="1:10" x14ac:dyDescent="0.2">
      <c r="A208" s="1">
        <v>43405</v>
      </c>
      <c r="B208">
        <v>87230.66</v>
      </c>
      <c r="C208">
        <v>11167955.689999999</v>
      </c>
      <c r="D208">
        <v>11255186.35</v>
      </c>
      <c r="E208">
        <v>11255186.193996301</v>
      </c>
      <c r="F208">
        <v>10</v>
      </c>
      <c r="G208">
        <v>206233.24363453701</v>
      </c>
      <c r="H208">
        <v>62.133293109161698</v>
      </c>
      <c r="I208">
        <v>1558764.38160145</v>
      </c>
      <c r="J208">
        <v>0</v>
      </c>
    </row>
    <row r="209" spans="1:10" x14ac:dyDescent="0.2">
      <c r="A209" s="1">
        <v>43435</v>
      </c>
      <c r="B209">
        <v>106468.6</v>
      </c>
      <c r="C209">
        <v>10221509.01</v>
      </c>
      <c r="D209">
        <v>10327977.609999999</v>
      </c>
      <c r="E209">
        <v>10327980.740501501</v>
      </c>
      <c r="F209">
        <v>10</v>
      </c>
      <c r="G209">
        <v>218649.994412778</v>
      </c>
      <c r="H209">
        <v>53.753560151635497</v>
      </c>
      <c r="I209">
        <v>1425234.8863204401</v>
      </c>
      <c r="J209">
        <v>0</v>
      </c>
    </row>
    <row r="210" spans="1:10" x14ac:dyDescent="0.2">
      <c r="A210" s="1">
        <v>43466</v>
      </c>
      <c r="B210">
        <v>108245.84</v>
      </c>
      <c r="C210">
        <v>9919157.9000000004</v>
      </c>
      <c r="D210">
        <v>10027403.74</v>
      </c>
      <c r="E210">
        <v>10027403.8994783</v>
      </c>
      <c r="F210">
        <v>10</v>
      </c>
      <c r="G210">
        <v>207728.66198857999</v>
      </c>
      <c r="H210">
        <v>54.920034922683399</v>
      </c>
      <c r="I210">
        <v>1381061.47137682</v>
      </c>
      <c r="J210">
        <v>0</v>
      </c>
    </row>
    <row r="211" spans="1:10" x14ac:dyDescent="0.2">
      <c r="A211" s="1">
        <v>43497</v>
      </c>
      <c r="B211">
        <v>57571.51</v>
      </c>
      <c r="C211">
        <v>9545331.8499999996</v>
      </c>
      <c r="D211">
        <v>9602903.3599999994</v>
      </c>
      <c r="E211">
        <v>9602881.7328683808</v>
      </c>
      <c r="F211">
        <v>10</v>
      </c>
      <c r="G211">
        <v>186836.687343775</v>
      </c>
      <c r="H211">
        <v>58.486831884483998</v>
      </c>
      <c r="I211">
        <v>1324604.1896609</v>
      </c>
      <c r="J211">
        <v>0</v>
      </c>
    </row>
    <row r="212" spans="1:10" x14ac:dyDescent="0.2">
      <c r="A212" s="1">
        <v>43525</v>
      </c>
      <c r="B212">
        <v>123557.4</v>
      </c>
      <c r="C212">
        <v>11778433.800000001</v>
      </c>
      <c r="D212">
        <v>11901991.199999999</v>
      </c>
      <c r="E212">
        <v>11901934.163808299</v>
      </c>
      <c r="F212">
        <v>10</v>
      </c>
      <c r="G212">
        <v>216586.88822154599</v>
      </c>
      <c r="H212">
        <v>62.462761059794303</v>
      </c>
      <c r="I212">
        <v>1626680.8838585</v>
      </c>
      <c r="J212">
        <v>0</v>
      </c>
    </row>
    <row r="213" spans="1:10" x14ac:dyDescent="0.2">
      <c r="A213" s="1">
        <v>43556</v>
      </c>
      <c r="B213">
        <v>187316.14</v>
      </c>
      <c r="C213">
        <v>11988237.789999999</v>
      </c>
      <c r="D213">
        <v>12175553.93</v>
      </c>
      <c r="E213">
        <v>12175554.8233824</v>
      </c>
      <c r="F213">
        <v>10</v>
      </c>
      <c r="G213">
        <v>203216.645632309</v>
      </c>
      <c r="H213">
        <v>68.197993094305204</v>
      </c>
      <c r="I213">
        <v>1683412.57209763</v>
      </c>
      <c r="J213">
        <v>0</v>
      </c>
    </row>
    <row r="214" spans="1:10" x14ac:dyDescent="0.2">
      <c r="A214" s="1">
        <v>43586</v>
      </c>
      <c r="B214">
        <v>171284.31</v>
      </c>
      <c r="C214">
        <v>11789187.42</v>
      </c>
      <c r="D214">
        <v>11960471.73</v>
      </c>
      <c r="E214">
        <v>11960471.2208484</v>
      </c>
      <c r="F214">
        <v>10</v>
      </c>
      <c r="G214">
        <v>211118.29700797299</v>
      </c>
      <c r="H214">
        <v>64.576073304114303</v>
      </c>
      <c r="I214">
        <v>1672719.4025782</v>
      </c>
      <c r="J214">
        <v>0</v>
      </c>
    </row>
    <row r="215" spans="1:10" x14ac:dyDescent="0.2">
      <c r="A215" s="1">
        <v>43617</v>
      </c>
      <c r="B215">
        <v>136673.98000000001</v>
      </c>
      <c r="C215">
        <v>10636137.609999999</v>
      </c>
      <c r="D215">
        <v>10772811.59</v>
      </c>
      <c r="E215">
        <v>10772812.32942</v>
      </c>
      <c r="F215">
        <v>10</v>
      </c>
      <c r="G215">
        <v>204642.355318549</v>
      </c>
      <c r="H215">
        <v>59.904420564308701</v>
      </c>
      <c r="I215">
        <v>1486169.38885299</v>
      </c>
      <c r="J215">
        <v>0</v>
      </c>
    </row>
    <row r="216" spans="1:10" x14ac:dyDescent="0.2">
      <c r="A216" s="1">
        <v>43647</v>
      </c>
      <c r="B216">
        <v>103109.58</v>
      </c>
      <c r="C216">
        <v>9530369.6699999999</v>
      </c>
      <c r="D216">
        <v>9633479.25</v>
      </c>
      <c r="E216">
        <v>9633478.7384223398</v>
      </c>
      <c r="F216">
        <v>10</v>
      </c>
      <c r="G216">
        <v>177190.82767974201</v>
      </c>
      <c r="H216">
        <v>61.814662524168099</v>
      </c>
      <c r="I216">
        <v>1319512.47697894</v>
      </c>
      <c r="J216">
        <v>0</v>
      </c>
    </row>
    <row r="217" spans="1:10" x14ac:dyDescent="0.2">
      <c r="A217" s="1">
        <v>43678</v>
      </c>
      <c r="B217">
        <v>193221.74</v>
      </c>
      <c r="C217">
        <v>10419852.67</v>
      </c>
      <c r="D217">
        <v>10613074.41</v>
      </c>
      <c r="E217">
        <v>10613074.548628399</v>
      </c>
      <c r="F217">
        <v>10</v>
      </c>
      <c r="G217">
        <v>210276.12434444201</v>
      </c>
      <c r="H217">
        <v>57.3035756956141</v>
      </c>
      <c r="I217">
        <v>1436499.2597236999</v>
      </c>
      <c r="J217">
        <v>0</v>
      </c>
    </row>
    <row r="218" spans="1:10" x14ac:dyDescent="0.2">
      <c r="A218" s="1">
        <v>43709</v>
      </c>
      <c r="B218">
        <v>197841.04</v>
      </c>
      <c r="C218">
        <v>10410797.08</v>
      </c>
      <c r="D218">
        <v>10608638.119999999</v>
      </c>
      <c r="E218">
        <v>10608638.2501016</v>
      </c>
      <c r="F218">
        <v>10</v>
      </c>
      <c r="G218">
        <v>206302.62789839</v>
      </c>
      <c r="H218">
        <v>58.279591046326203</v>
      </c>
      <c r="I218">
        <v>1414594.53559896</v>
      </c>
      <c r="J218">
        <v>0</v>
      </c>
    </row>
    <row r="219" spans="1:10" x14ac:dyDescent="0.2">
      <c r="A219" s="1">
        <v>43739</v>
      </c>
      <c r="B219">
        <v>147137.37</v>
      </c>
      <c r="C219">
        <v>9770859.6600000001</v>
      </c>
      <c r="D219">
        <v>9917997.0299999993</v>
      </c>
      <c r="E219">
        <v>9918004.1458074395</v>
      </c>
      <c r="F219">
        <v>10</v>
      </c>
      <c r="G219">
        <v>203194.12541848599</v>
      </c>
      <c r="H219">
        <v>55.349786340795298</v>
      </c>
      <c r="I219">
        <v>1328747.28181052</v>
      </c>
      <c r="J219">
        <v>0</v>
      </c>
    </row>
    <row r="220" spans="1:10" x14ac:dyDescent="0.2">
      <c r="A220" s="1">
        <v>43770</v>
      </c>
      <c r="B220">
        <v>172721.22</v>
      </c>
      <c r="C220">
        <v>10437278.93</v>
      </c>
      <c r="D220">
        <v>10610000.15</v>
      </c>
      <c r="E220">
        <v>10610012.9518489</v>
      </c>
      <c r="F220">
        <v>10</v>
      </c>
      <c r="G220">
        <v>208068.03055027901</v>
      </c>
      <c r="H220">
        <v>57.821563537032397</v>
      </c>
      <c r="I220">
        <v>1420805.89663924</v>
      </c>
      <c r="J220">
        <v>0</v>
      </c>
    </row>
    <row r="221" spans="1:10" x14ac:dyDescent="0.2">
      <c r="A221" s="1">
        <v>43800</v>
      </c>
      <c r="B221">
        <v>158944.82999999999</v>
      </c>
      <c r="C221">
        <v>10902130.25</v>
      </c>
      <c r="D221">
        <v>11061075.08</v>
      </c>
      <c r="E221">
        <v>11061097.326242199</v>
      </c>
      <c r="F221">
        <v>10</v>
      </c>
      <c r="G221">
        <v>204008.00944908799</v>
      </c>
      <c r="H221">
        <v>61.330248252210502</v>
      </c>
      <c r="I221">
        <v>1450764.53870959</v>
      </c>
      <c r="J221">
        <v>0</v>
      </c>
    </row>
    <row r="222" spans="1:10" x14ac:dyDescent="0.2">
      <c r="A222" s="1">
        <v>43831</v>
      </c>
      <c r="B222">
        <v>161527.82999999999</v>
      </c>
      <c r="C222">
        <v>10252375.140000001</v>
      </c>
      <c r="D222">
        <v>10413902.970000001</v>
      </c>
      <c r="E222">
        <v>10413902.4728675</v>
      </c>
      <c r="F222">
        <v>10</v>
      </c>
      <c r="G222">
        <v>200716.73978716999</v>
      </c>
      <c r="H222">
        <v>58.734257920703499</v>
      </c>
      <c r="I222">
        <v>1375046.2907948699</v>
      </c>
      <c r="J222">
        <v>0</v>
      </c>
    </row>
    <row r="223" spans="1:10" x14ac:dyDescent="0.2">
      <c r="A223" s="1">
        <v>43862</v>
      </c>
      <c r="B223">
        <v>105664.09</v>
      </c>
      <c r="C223">
        <v>8139765.4299999997</v>
      </c>
      <c r="D223">
        <v>8245429.5199999996</v>
      </c>
      <c r="E223">
        <v>8249035.1090350403</v>
      </c>
      <c r="F223">
        <v>10</v>
      </c>
      <c r="G223">
        <v>180633.861933879</v>
      </c>
      <c r="H223">
        <v>51.894023173659697</v>
      </c>
      <c r="I223">
        <v>1124782.7081093199</v>
      </c>
      <c r="J223">
        <v>0</v>
      </c>
    </row>
    <row r="224" spans="1:10" x14ac:dyDescent="0.2">
      <c r="A224" s="1">
        <v>43891</v>
      </c>
      <c r="B224">
        <v>69843.81</v>
      </c>
      <c r="C224">
        <v>5030964.93</v>
      </c>
      <c r="D224">
        <v>5100808.74</v>
      </c>
      <c r="E224">
        <v>5100813.4875101103</v>
      </c>
      <c r="F224">
        <v>10</v>
      </c>
      <c r="G224">
        <v>185906.07128383199</v>
      </c>
      <c r="H224">
        <v>31.1476620428476</v>
      </c>
      <c r="I224">
        <v>689725.99255223898</v>
      </c>
      <c r="J224">
        <v>0</v>
      </c>
    </row>
    <row r="225" spans="1:10" x14ac:dyDescent="0.2">
      <c r="A225" s="1">
        <v>43922</v>
      </c>
      <c r="B225">
        <v>16075.81</v>
      </c>
      <c r="C225">
        <v>1969436.47</v>
      </c>
      <c r="D225">
        <v>1985512.28</v>
      </c>
      <c r="E225">
        <v>1985515.0869426001</v>
      </c>
      <c r="F225">
        <v>10</v>
      </c>
      <c r="G225">
        <v>157272.578469534</v>
      </c>
      <c r="H225">
        <v>14.3401066963554</v>
      </c>
      <c r="I225">
        <v>269790.46872145199</v>
      </c>
      <c r="J225">
        <v>0</v>
      </c>
    </row>
    <row r="226" spans="1:10" x14ac:dyDescent="0.2">
      <c r="A226" s="1">
        <v>43952</v>
      </c>
      <c r="B226">
        <v>13766.77</v>
      </c>
      <c r="C226">
        <v>1572038.15</v>
      </c>
      <c r="D226">
        <v>1585804.92</v>
      </c>
      <c r="E226">
        <v>1585804.4203739101</v>
      </c>
      <c r="F226">
        <v>10</v>
      </c>
      <c r="G226">
        <v>94223.930830799</v>
      </c>
      <c r="H226">
        <v>19.179895221530099</v>
      </c>
      <c r="I226">
        <v>221400.70032151599</v>
      </c>
      <c r="J226">
        <v>0</v>
      </c>
    </row>
    <row r="227" spans="1:10" x14ac:dyDescent="0.2">
      <c r="A227" s="1">
        <v>43983</v>
      </c>
      <c r="B227">
        <v>55896.35</v>
      </c>
      <c r="C227">
        <v>5497634.2999999998</v>
      </c>
      <c r="D227">
        <v>5553530.6500000004</v>
      </c>
      <c r="E227">
        <v>5553486.92109772</v>
      </c>
      <c r="F227">
        <v>10</v>
      </c>
      <c r="G227">
        <v>175335.37682977199</v>
      </c>
      <c r="H227">
        <v>36.091067823986698</v>
      </c>
      <c r="I227">
        <v>774554.05600985803</v>
      </c>
      <c r="J227">
        <v>0</v>
      </c>
    </row>
    <row r="228" spans="1:10" x14ac:dyDescent="0.2">
      <c r="A228" s="1">
        <v>44013</v>
      </c>
      <c r="B228">
        <v>33258.68</v>
      </c>
      <c r="C228">
        <v>4304747.5999999996</v>
      </c>
      <c r="D228">
        <v>4338006.28</v>
      </c>
      <c r="E228">
        <v>4338007.7936577601</v>
      </c>
      <c r="F228">
        <v>10</v>
      </c>
      <c r="G228">
        <v>127142.507917946</v>
      </c>
      <c r="H228">
        <v>38.744431538639802</v>
      </c>
      <c r="I228">
        <v>588056.40002007305</v>
      </c>
      <c r="J228">
        <v>0</v>
      </c>
    </row>
    <row r="229" spans="1:10" x14ac:dyDescent="0.2">
      <c r="A229" s="1">
        <v>44044</v>
      </c>
      <c r="B229">
        <v>31018.74</v>
      </c>
      <c r="C229">
        <v>4604675.83</v>
      </c>
      <c r="D229">
        <v>4635694.57</v>
      </c>
      <c r="E229">
        <v>4635696.6552611096</v>
      </c>
      <c r="F229">
        <v>10</v>
      </c>
      <c r="G229">
        <v>129025.450401893</v>
      </c>
      <c r="H229">
        <v>40.850075181592203</v>
      </c>
      <c r="I229">
        <v>635002.69399501802</v>
      </c>
      <c r="J229">
        <v>0</v>
      </c>
    </row>
    <row r="230" spans="1:10" x14ac:dyDescent="0.2">
      <c r="A230" s="1">
        <v>44075</v>
      </c>
      <c r="B230">
        <v>38763.75</v>
      </c>
      <c r="C230">
        <v>4121859.92</v>
      </c>
      <c r="D230">
        <v>4160623.67</v>
      </c>
      <c r="E230">
        <v>4160623.39086422</v>
      </c>
      <c r="F230">
        <v>10</v>
      </c>
      <c r="G230">
        <v>124303.326972739</v>
      </c>
      <c r="H230">
        <v>38.069446424204401</v>
      </c>
      <c r="I230">
        <v>571535.45567482803</v>
      </c>
      <c r="J230">
        <v>0</v>
      </c>
    </row>
    <row r="231" spans="1:10" x14ac:dyDescent="0.2">
      <c r="A231" s="1">
        <v>44105</v>
      </c>
      <c r="B231">
        <v>33239.160000000003</v>
      </c>
      <c r="C231">
        <v>3761227.07</v>
      </c>
      <c r="D231">
        <v>3794466.23</v>
      </c>
      <c r="E231">
        <v>3794450.51120253</v>
      </c>
      <c r="F231">
        <v>10</v>
      </c>
      <c r="G231">
        <v>115543.12249102</v>
      </c>
      <c r="H231">
        <v>37.354928674867899</v>
      </c>
      <c r="I231">
        <v>521654.58832104999</v>
      </c>
      <c r="J231">
        <v>0</v>
      </c>
    </row>
    <row r="232" spans="1:10" x14ac:dyDescent="0.2">
      <c r="A232" s="1">
        <v>44136</v>
      </c>
      <c r="B232">
        <v>35918.800000000003</v>
      </c>
      <c r="C232">
        <v>4001648.62</v>
      </c>
      <c r="D232">
        <v>4037567.42</v>
      </c>
      <c r="E232">
        <v>4037570.0177726899</v>
      </c>
      <c r="F232">
        <v>10</v>
      </c>
      <c r="G232">
        <v>117946.042906513</v>
      </c>
      <c r="H232">
        <v>38.959124415432299</v>
      </c>
      <c r="I232">
        <v>557504.54213006503</v>
      </c>
      <c r="J232">
        <v>0</v>
      </c>
    </row>
    <row r="233" spans="1:10" x14ac:dyDescent="0.2">
      <c r="A233" s="1">
        <v>44166</v>
      </c>
      <c r="B233">
        <v>41900.35</v>
      </c>
      <c r="C233">
        <v>5577342.7300000004</v>
      </c>
      <c r="D233">
        <v>5619243.0800000001</v>
      </c>
      <c r="E233">
        <v>5619243.5061238697</v>
      </c>
      <c r="F233">
        <v>10</v>
      </c>
      <c r="G233">
        <v>142495.73898459499</v>
      </c>
      <c r="H233">
        <v>44.817882783528503</v>
      </c>
      <c r="I233">
        <v>767113.82083998004</v>
      </c>
      <c r="J233">
        <v>0</v>
      </c>
    </row>
    <row r="234" spans="1:10" x14ac:dyDescent="0.2">
      <c r="A234" s="1">
        <v>44197</v>
      </c>
      <c r="B234">
        <v>63835.46</v>
      </c>
      <c r="C234">
        <v>6397161.5899999999</v>
      </c>
      <c r="D234">
        <v>6460997.0499999998</v>
      </c>
      <c r="E234">
        <v>6460995.2277413197</v>
      </c>
      <c r="F234">
        <v>10</v>
      </c>
      <c r="G234">
        <v>145245.61043732599</v>
      </c>
      <c r="H234">
        <v>50.614692476205001</v>
      </c>
      <c r="I234">
        <v>890566.67806260299</v>
      </c>
      <c r="J234">
        <v>0</v>
      </c>
    </row>
    <row r="235" spans="1:10" x14ac:dyDescent="0.2">
      <c r="A235" s="1">
        <v>44228</v>
      </c>
      <c r="B235">
        <v>73261.58</v>
      </c>
      <c r="C235">
        <v>6587758.4199999999</v>
      </c>
      <c r="D235">
        <v>6661020</v>
      </c>
      <c r="E235">
        <v>6661020.9952914603</v>
      </c>
      <c r="F235">
        <v>10</v>
      </c>
      <c r="G235">
        <v>130796.775971294</v>
      </c>
      <c r="H235">
        <v>57.922598992847803</v>
      </c>
      <c r="I235">
        <v>915068.20885115303</v>
      </c>
      <c r="J235">
        <v>0</v>
      </c>
    </row>
    <row r="236" spans="1:10" x14ac:dyDescent="0.2">
      <c r="A236" s="1">
        <v>44256</v>
      </c>
      <c r="B236">
        <v>72964.59</v>
      </c>
      <c r="C236">
        <v>7816006.3399999999</v>
      </c>
      <c r="D236">
        <v>7888970.9299999997</v>
      </c>
      <c r="E236">
        <v>7888944.6862601899</v>
      </c>
      <c r="F236">
        <v>10</v>
      </c>
      <c r="G236">
        <v>145798.15384632899</v>
      </c>
      <c r="H236">
        <v>61.592904191117199</v>
      </c>
      <c r="I236">
        <v>1091187.03483852</v>
      </c>
      <c r="J236">
        <v>0</v>
      </c>
    </row>
    <row r="237" spans="1:10" x14ac:dyDescent="0.2">
      <c r="A237" s="1">
        <v>44287</v>
      </c>
      <c r="B237">
        <v>82435.960000000006</v>
      </c>
      <c r="C237">
        <v>7633098.79</v>
      </c>
      <c r="D237">
        <v>7715534.75</v>
      </c>
      <c r="E237">
        <v>7715519.2529463395</v>
      </c>
      <c r="F237">
        <v>10</v>
      </c>
      <c r="G237">
        <v>142915.482152732</v>
      </c>
      <c r="H237">
        <v>61.454657068172601</v>
      </c>
      <c r="I237">
        <v>1067302.6924823499</v>
      </c>
      <c r="J237">
        <v>0</v>
      </c>
    </row>
    <row r="238" spans="1:10" x14ac:dyDescent="0.2">
      <c r="A238" s="1">
        <v>44317</v>
      </c>
      <c r="B238">
        <v>84652.13</v>
      </c>
      <c r="C238">
        <v>8167866.5999999996</v>
      </c>
      <c r="D238">
        <v>8252518.7300000004</v>
      </c>
      <c r="E238">
        <v>8252520.5434915703</v>
      </c>
      <c r="F238">
        <v>10</v>
      </c>
      <c r="G238">
        <v>147271.29799147</v>
      </c>
      <c r="H238">
        <v>63.850678534696002</v>
      </c>
      <c r="I238">
        <v>1150851.7619492</v>
      </c>
      <c r="J238">
        <v>0</v>
      </c>
    </row>
    <row r="239" spans="1:10" x14ac:dyDescent="0.2">
      <c r="A239" s="1">
        <v>44348</v>
      </c>
      <c r="B239">
        <v>74922.2</v>
      </c>
      <c r="C239">
        <v>8684923.7899999991</v>
      </c>
      <c r="D239">
        <v>8759845.9900000002</v>
      </c>
      <c r="E239">
        <v>8759846.7005385198</v>
      </c>
      <c r="F239">
        <v>10</v>
      </c>
      <c r="G239">
        <v>141904.036857845</v>
      </c>
      <c r="H239">
        <v>70.2857656954763</v>
      </c>
      <c r="I239">
        <v>1213987.18529421</v>
      </c>
      <c r="J239">
        <v>0</v>
      </c>
    </row>
    <row r="240" spans="1:10" x14ac:dyDescent="0.2">
      <c r="A240" s="1">
        <v>44378</v>
      </c>
      <c r="B240">
        <v>35736.949999999997</v>
      </c>
      <c r="C240">
        <v>9175829.3900000006</v>
      </c>
      <c r="D240">
        <v>9211566.3399999999</v>
      </c>
      <c r="E240">
        <v>9211566.8249598797</v>
      </c>
      <c r="F240">
        <v>10</v>
      </c>
      <c r="G240">
        <v>147102.60451718801</v>
      </c>
      <c r="H240">
        <v>71.313184740902599</v>
      </c>
      <c r="I240">
        <v>1278788.3868422699</v>
      </c>
      <c r="J240">
        <v>0</v>
      </c>
    </row>
    <row r="241" spans="1:10" x14ac:dyDescent="0.2">
      <c r="A241" s="1">
        <v>44409</v>
      </c>
      <c r="B241">
        <v>72717.06</v>
      </c>
      <c r="C241">
        <v>7134492.3499999996</v>
      </c>
      <c r="D241">
        <v>7207209.4100000001</v>
      </c>
      <c r="E241">
        <v>7207312.52182109</v>
      </c>
      <c r="F241">
        <v>10</v>
      </c>
      <c r="G241">
        <v>124986.471807451</v>
      </c>
      <c r="H241">
        <v>65.704323961809905</v>
      </c>
      <c r="I241">
        <v>1004839.11265929</v>
      </c>
      <c r="J241">
        <v>0</v>
      </c>
    </row>
    <row r="242" spans="1:10" x14ac:dyDescent="0.2">
      <c r="A242" s="1">
        <v>44440</v>
      </c>
      <c r="B242">
        <v>63277.63</v>
      </c>
      <c r="C242">
        <v>3649285.98</v>
      </c>
      <c r="D242">
        <v>3712563.61</v>
      </c>
      <c r="E242">
        <v>3712563.4064604901</v>
      </c>
      <c r="F242">
        <v>10</v>
      </c>
      <c r="G242">
        <v>62543.395949496997</v>
      </c>
      <c r="H242">
        <v>67.654553306346301</v>
      </c>
      <c r="I242">
        <v>518782.10876467603</v>
      </c>
      <c r="J242">
        <v>0</v>
      </c>
    </row>
    <row r="243" spans="1:10" x14ac:dyDescent="0.2">
      <c r="A243" s="1">
        <v>44470</v>
      </c>
      <c r="B243">
        <v>72996.039999999994</v>
      </c>
      <c r="C243">
        <v>7430376.1900000004</v>
      </c>
      <c r="D243">
        <v>7503372.2300000004</v>
      </c>
      <c r="E243">
        <v>7503372.1950889304</v>
      </c>
      <c r="F243">
        <v>10</v>
      </c>
      <c r="G243">
        <v>108507.81794004</v>
      </c>
      <c r="H243">
        <v>78.838114040709101</v>
      </c>
      <c r="I243">
        <v>1051179.5299764399</v>
      </c>
      <c r="J243">
        <v>0</v>
      </c>
    </row>
    <row r="244" spans="1:10" x14ac:dyDescent="0.2">
      <c r="A244" s="1">
        <v>44501</v>
      </c>
      <c r="B244">
        <v>70237.84</v>
      </c>
      <c r="C244">
        <v>7788875.2599999998</v>
      </c>
      <c r="D244">
        <v>7859113.0999999996</v>
      </c>
      <c r="E244">
        <v>7859113.7801011102</v>
      </c>
      <c r="F244">
        <v>10</v>
      </c>
      <c r="G244">
        <v>116787.22906517499</v>
      </c>
      <c r="H244">
        <v>76.648297512047407</v>
      </c>
      <c r="I244">
        <v>1092428.49889406</v>
      </c>
      <c r="J244">
        <v>0</v>
      </c>
    </row>
    <row r="245" spans="1:10" x14ac:dyDescent="0.2">
      <c r="A245" s="1">
        <v>44531</v>
      </c>
      <c r="B245">
        <v>57642.92</v>
      </c>
      <c r="C245">
        <v>7703881.1100000003</v>
      </c>
      <c r="D245">
        <v>7761524.0300000003</v>
      </c>
      <c r="E245">
        <v>7761523.4498002697</v>
      </c>
      <c r="F245">
        <v>10</v>
      </c>
      <c r="G245">
        <v>127025.307062839</v>
      </c>
      <c r="H245">
        <v>69.515514924592296</v>
      </c>
      <c r="I245">
        <v>1068706.1791274301</v>
      </c>
      <c r="J245">
        <v>0</v>
      </c>
    </row>
    <row r="246" spans="1:10" x14ac:dyDescent="0.2">
      <c r="A246" s="1">
        <v>44562</v>
      </c>
      <c r="B246">
        <v>71954.77</v>
      </c>
      <c r="C246">
        <v>8936569.4600000009</v>
      </c>
      <c r="D246">
        <v>9008524.2300000004</v>
      </c>
      <c r="E246">
        <v>9008523.8479012307</v>
      </c>
      <c r="F246">
        <v>10</v>
      </c>
      <c r="G246">
        <v>125631.552800766</v>
      </c>
      <c r="H246">
        <v>81.689244268739699</v>
      </c>
      <c r="I246">
        <v>1254222.7567016101</v>
      </c>
      <c r="J246">
        <v>0</v>
      </c>
    </row>
    <row r="247" spans="1:10" x14ac:dyDescent="0.2">
      <c r="A247" s="1">
        <v>44593</v>
      </c>
      <c r="B247">
        <v>94434.97</v>
      </c>
      <c r="C247">
        <v>9088911.0899999999</v>
      </c>
      <c r="D247">
        <v>9183346.0600000005</v>
      </c>
      <c r="E247">
        <v>9183347.2146308199</v>
      </c>
      <c r="F247">
        <v>10</v>
      </c>
      <c r="G247">
        <v>115275.395419964</v>
      </c>
      <c r="H247">
        <v>90.774776227403095</v>
      </c>
      <c r="I247">
        <v>1280751.00914182</v>
      </c>
      <c r="J247">
        <v>0</v>
      </c>
    </row>
    <row r="248" spans="1:10" x14ac:dyDescent="0.2">
      <c r="A248" s="1">
        <v>44621</v>
      </c>
      <c r="B248">
        <v>102553.03</v>
      </c>
      <c r="C248">
        <v>12541379.890000001</v>
      </c>
      <c r="D248">
        <v>12643932.92</v>
      </c>
      <c r="E248">
        <v>12643935.330134399</v>
      </c>
      <c r="F248">
        <v>10</v>
      </c>
      <c r="G248">
        <v>132353.126316248</v>
      </c>
      <c r="H248">
        <v>108.873364115486</v>
      </c>
      <c r="I248">
        <v>1765794.78311737</v>
      </c>
      <c r="J248">
        <v>0</v>
      </c>
    </row>
    <row r="249" spans="1:10" x14ac:dyDescent="0.2">
      <c r="A249" s="1">
        <v>44652</v>
      </c>
      <c r="B249">
        <v>93139.24</v>
      </c>
      <c r="C249">
        <v>13407009.859999999</v>
      </c>
      <c r="D249">
        <v>13500149.1</v>
      </c>
      <c r="E249">
        <v>13500152.118036401</v>
      </c>
      <c r="F249">
        <v>10</v>
      </c>
      <c r="G249">
        <v>148087.28508468499</v>
      </c>
      <c r="H249">
        <v>103.722122775348</v>
      </c>
      <c r="I249">
        <v>1859775.4469852201</v>
      </c>
      <c r="J249">
        <v>0</v>
      </c>
    </row>
    <row r="250" spans="1:10" x14ac:dyDescent="0.2">
      <c r="A250" s="1">
        <v>44682</v>
      </c>
      <c r="B250">
        <v>82675.490000000005</v>
      </c>
      <c r="C250">
        <v>14408890.09</v>
      </c>
      <c r="D250">
        <v>14491565.58</v>
      </c>
      <c r="E250">
        <v>14491566.7654367</v>
      </c>
      <c r="F250">
        <v>10</v>
      </c>
      <c r="G250">
        <v>150711.82106631601</v>
      </c>
      <c r="H250">
        <v>109.13712863163499</v>
      </c>
      <c r="I250">
        <v>1956688.63658578</v>
      </c>
      <c r="J250">
        <v>0</v>
      </c>
    </row>
    <row r="251" spans="1:10" x14ac:dyDescent="0.2">
      <c r="A251" s="1">
        <v>44713</v>
      </c>
      <c r="B251">
        <v>224789</v>
      </c>
      <c r="C251">
        <v>14287358.960000001</v>
      </c>
      <c r="D251">
        <v>14512147.960000001</v>
      </c>
      <c r="E251">
        <v>14512149.3056712</v>
      </c>
      <c r="F251">
        <v>10</v>
      </c>
      <c r="G251">
        <v>144146.03027880401</v>
      </c>
      <c r="H251">
        <v>114.770257340493</v>
      </c>
      <c r="I251">
        <v>2031527.6840375799</v>
      </c>
      <c r="J251">
        <v>0</v>
      </c>
    </row>
    <row r="252" spans="1:10" x14ac:dyDescent="0.2">
      <c r="A252" s="1">
        <v>44743</v>
      </c>
      <c r="B252">
        <v>160868.65</v>
      </c>
      <c r="C252">
        <v>13119214.970000001</v>
      </c>
      <c r="D252">
        <v>13280083.619999999</v>
      </c>
      <c r="E252">
        <v>13280085.9054181</v>
      </c>
      <c r="F252">
        <v>10</v>
      </c>
      <c r="G252">
        <v>152229.49780915401</v>
      </c>
      <c r="H252">
        <v>99.383061501674106</v>
      </c>
      <c r="I252">
        <v>1848947.6377179399</v>
      </c>
      <c r="J252">
        <v>0</v>
      </c>
    </row>
    <row r="253" spans="1:10" x14ac:dyDescent="0.2">
      <c r="A253" s="1">
        <v>44774</v>
      </c>
      <c r="B253">
        <v>141798.51</v>
      </c>
      <c r="C253">
        <v>11665658.789999999</v>
      </c>
      <c r="D253">
        <v>11807457.300000001</v>
      </c>
      <c r="E253">
        <v>11807460.6883433</v>
      </c>
      <c r="F253">
        <v>10</v>
      </c>
      <c r="G253">
        <v>143998.30733333301</v>
      </c>
      <c r="H253">
        <v>93.486059046474907</v>
      </c>
      <c r="I253">
        <v>1654373.5736130199</v>
      </c>
      <c r="J253">
        <v>0</v>
      </c>
    </row>
    <row r="254" spans="1:10" x14ac:dyDescent="0.2">
      <c r="A254" s="1">
        <v>44805</v>
      </c>
      <c r="B254">
        <v>81428.53</v>
      </c>
      <c r="C254">
        <v>9936493.6500000004</v>
      </c>
      <c r="D254">
        <v>10017922.18</v>
      </c>
      <c r="E254">
        <v>10017924.787753399</v>
      </c>
      <c r="F254">
        <v>10</v>
      </c>
      <c r="G254">
        <v>132662.403089642</v>
      </c>
      <c r="H254">
        <v>86.116959399388804</v>
      </c>
      <c r="I254">
        <v>1406557.9929426301</v>
      </c>
      <c r="J254">
        <v>0</v>
      </c>
    </row>
    <row r="255" spans="1:10" x14ac:dyDescent="0.2">
      <c r="A255" s="1">
        <v>44835</v>
      </c>
      <c r="B255">
        <v>85941.02</v>
      </c>
      <c r="C255">
        <v>11672674.880000001</v>
      </c>
      <c r="D255">
        <v>11758615.9</v>
      </c>
      <c r="E255">
        <v>11758616.8970265</v>
      </c>
      <c r="F255">
        <v>10</v>
      </c>
      <c r="G255">
        <v>152696.596401777</v>
      </c>
      <c r="H255">
        <v>87.739907150991201</v>
      </c>
      <c r="I255">
        <v>1638968.2935377399</v>
      </c>
      <c r="J255">
        <v>0</v>
      </c>
    </row>
    <row r="256" spans="1:10" x14ac:dyDescent="0.2">
      <c r="A256" s="1">
        <v>44866</v>
      </c>
      <c r="B256">
        <v>88489.22</v>
      </c>
      <c r="C256">
        <v>10590859.289999999</v>
      </c>
      <c r="D256">
        <v>10679348.51</v>
      </c>
      <c r="E256">
        <v>10679350.4551725</v>
      </c>
      <c r="F256">
        <v>10</v>
      </c>
      <c r="G256">
        <v>142990.31837761399</v>
      </c>
      <c r="H256">
        <v>85.205100770243902</v>
      </c>
      <c r="I256">
        <v>1504154.0313613501</v>
      </c>
      <c r="J256">
        <v>0</v>
      </c>
    </row>
    <row r="257" spans="1:26" x14ac:dyDescent="0.2">
      <c r="A257" s="1">
        <v>44896</v>
      </c>
      <c r="B257">
        <v>98829.1</v>
      </c>
      <c r="C257">
        <v>9327062.1099999994</v>
      </c>
      <c r="D257">
        <v>9425891.2100000009</v>
      </c>
      <c r="E257">
        <v>9425892.57873681</v>
      </c>
      <c r="F257">
        <v>10</v>
      </c>
      <c r="G257">
        <v>136318.96823976299</v>
      </c>
      <c r="H257">
        <v>78.857631782402507</v>
      </c>
      <c r="I257">
        <v>1323898.42367144</v>
      </c>
      <c r="J257">
        <v>0</v>
      </c>
    </row>
    <row r="258" spans="1:26" x14ac:dyDescent="0.2">
      <c r="A258" s="1">
        <v>44927</v>
      </c>
      <c r="B258">
        <v>144493.5</v>
      </c>
      <c r="C258">
        <v>8862949.4499999993</v>
      </c>
      <c r="D258">
        <v>9007442.9499999993</v>
      </c>
      <c r="E258">
        <v>9007442.0889578406</v>
      </c>
      <c r="F258">
        <v>10</v>
      </c>
      <c r="G258">
        <v>136640.83419592501</v>
      </c>
      <c r="H258">
        <v>75.121990592536093</v>
      </c>
      <c r="I258">
        <v>1257289.3720647199</v>
      </c>
      <c r="J258">
        <v>0</v>
      </c>
    </row>
    <row r="259" spans="1:26" x14ac:dyDescent="0.2">
      <c r="A259" s="1"/>
      <c r="D259"/>
      <c r="G259"/>
    </row>
    <row r="260" spans="1:26" x14ac:dyDescent="0.2">
      <c r="A260" s="1"/>
      <c r="D260"/>
      <c r="G260"/>
    </row>
    <row r="261" spans="1:26" x14ac:dyDescent="0.2">
      <c r="D261" s="87">
        <f>SUM(D30:D260)</f>
        <v>4040884214.1500015</v>
      </c>
      <c r="G261" s="60">
        <f>SUM(G30:G260)</f>
        <v>62613251.738270983</v>
      </c>
    </row>
    <row r="262" spans="1:26" x14ac:dyDescent="0.2">
      <c r="D262" s="87">
        <f>Z30+Z31+Z32+Z33+Z34+Z35+Z36+Z37+Z38+Z39+Z40+Z41+Z42+Z43+Z44+Z45+Z46+Z47+Z48+Z49</f>
        <v>4040884214.1499996</v>
      </c>
      <c r="G262" s="60">
        <f>+Z54+Z55+Z56+Z57+Z58+Z59+Z60+Z61+Z62+Z63+Z64+Z65+Z66+Z67+Z68+Z69+Z70+Z71+Z72+Z73</f>
        <v>62613251.738271013</v>
      </c>
    </row>
    <row r="263" spans="1:26" ht="15.75" x14ac:dyDescent="0.25">
      <c r="A263" s="28" t="s">
        <v>1</v>
      </c>
    </row>
    <row r="264" spans="1:26" x14ac:dyDescent="0.2">
      <c r="M264" s="10" t="s">
        <v>51</v>
      </c>
    </row>
    <row r="265" spans="1:26" x14ac:dyDescent="0.2">
      <c r="A265" s="13" t="s">
        <v>38</v>
      </c>
      <c r="B265" s="13" t="s">
        <v>39</v>
      </c>
      <c r="C265" s="13" t="s">
        <v>40</v>
      </c>
      <c r="D265" s="65" t="s">
        <v>5</v>
      </c>
      <c r="E265" s="13" t="s">
        <v>41</v>
      </c>
      <c r="F265" s="13" t="s">
        <v>42</v>
      </c>
      <c r="G265" s="61" t="s">
        <v>43</v>
      </c>
      <c r="H265" s="13" t="s">
        <v>44</v>
      </c>
      <c r="I265" s="13" t="s">
        <v>45</v>
      </c>
      <c r="J265" s="13" t="s">
        <v>46</v>
      </c>
    </row>
    <row r="266" spans="1:26" x14ac:dyDescent="0.2">
      <c r="A266" s="1">
        <v>37987</v>
      </c>
      <c r="B266">
        <v>195489.59</v>
      </c>
      <c r="C266">
        <v>25007280.969999999</v>
      </c>
      <c r="D266">
        <v>25202770.559999999</v>
      </c>
      <c r="E266">
        <v>25144197.483173098</v>
      </c>
      <c r="F266">
        <v>20</v>
      </c>
      <c r="G266">
        <v>4140584.3971097199</v>
      </c>
      <c r="H266">
        <v>6.2311393976185201</v>
      </c>
      <c r="I266">
        <v>656361.08282185497</v>
      </c>
      <c r="J266">
        <v>0</v>
      </c>
      <c r="N266" s="9" t="s">
        <v>21</v>
      </c>
      <c r="O266" s="9" t="s">
        <v>22</v>
      </c>
      <c r="P266" s="9" t="s">
        <v>23</v>
      </c>
      <c r="Q266" s="9" t="s">
        <v>24</v>
      </c>
      <c r="R266" s="9" t="s">
        <v>25</v>
      </c>
      <c r="S266" s="9" t="s">
        <v>26</v>
      </c>
      <c r="T266" s="9" t="s">
        <v>27</v>
      </c>
      <c r="U266" s="9" t="s">
        <v>28</v>
      </c>
      <c r="V266" s="9" t="s">
        <v>29</v>
      </c>
      <c r="W266" s="9" t="s">
        <v>30</v>
      </c>
      <c r="X266" s="9" t="s">
        <v>31</v>
      </c>
      <c r="Y266" s="9" t="s">
        <v>32</v>
      </c>
    </row>
    <row r="267" spans="1:26" x14ac:dyDescent="0.2">
      <c r="A267" s="1">
        <v>38018</v>
      </c>
      <c r="B267">
        <v>242588.25</v>
      </c>
      <c r="C267">
        <v>21470893.5</v>
      </c>
      <c r="D267">
        <v>21713481.75</v>
      </c>
      <c r="E267">
        <v>22793545.438280299</v>
      </c>
      <c r="F267">
        <v>20</v>
      </c>
      <c r="G267">
        <v>3759594.0515562999</v>
      </c>
      <c r="H267">
        <v>6.2454215314270796</v>
      </c>
      <c r="I267">
        <v>686704.20073460694</v>
      </c>
      <c r="J267">
        <v>0</v>
      </c>
      <c r="M267">
        <v>2004</v>
      </c>
      <c r="N267">
        <v>25202770.559999999</v>
      </c>
      <c r="O267">
        <v>21713481.75</v>
      </c>
      <c r="P267">
        <v>21545449.5</v>
      </c>
      <c r="Q267">
        <v>22377863.359999999</v>
      </c>
      <c r="R267">
        <v>24492404.359999999</v>
      </c>
      <c r="S267">
        <v>26209022.23</v>
      </c>
      <c r="T267">
        <v>25507010.940000001</v>
      </c>
      <c r="U267">
        <v>23902636.719999999</v>
      </c>
      <c r="V267">
        <v>16416773.4</v>
      </c>
      <c r="W267">
        <v>21431923.059999999</v>
      </c>
      <c r="X267">
        <v>24831129.18</v>
      </c>
      <c r="Y267">
        <v>25639168.280000001</v>
      </c>
      <c r="Z267" s="27">
        <f t="shared" ref="Z267:Z277" si="4">SUM(N267:Y267)</f>
        <v>279269633.34000003</v>
      </c>
    </row>
    <row r="268" spans="1:26" x14ac:dyDescent="0.2">
      <c r="A268" s="1">
        <v>38047</v>
      </c>
      <c r="B268">
        <v>140069.07</v>
      </c>
      <c r="C268">
        <v>21405380.43</v>
      </c>
      <c r="D268">
        <v>21545449.5</v>
      </c>
      <c r="E268">
        <v>21545930.969780799</v>
      </c>
      <c r="F268">
        <v>20</v>
      </c>
      <c r="G268">
        <v>4059345.9773357799</v>
      </c>
      <c r="H268">
        <v>5.4696483454017297</v>
      </c>
      <c r="I268">
        <v>657264.03856694396</v>
      </c>
      <c r="J268">
        <v>0</v>
      </c>
      <c r="M268">
        <v>2005</v>
      </c>
      <c r="N268">
        <v>22368429.109999999</v>
      </c>
      <c r="O268">
        <v>20647581.969999999</v>
      </c>
      <c r="P268">
        <v>24209280.059999999</v>
      </c>
      <c r="Q268">
        <v>25822883.84</v>
      </c>
      <c r="R268">
        <v>24749852.489999998</v>
      </c>
      <c r="S268">
        <v>22750395.02</v>
      </c>
      <c r="T268">
        <v>24383629.629999999</v>
      </c>
      <c r="U268">
        <v>25909986.300000001</v>
      </c>
      <c r="V268">
        <v>15277100.470000001</v>
      </c>
      <c r="W268">
        <v>20489246.5</v>
      </c>
      <c r="X268">
        <v>26049180.170000002</v>
      </c>
      <c r="Y268">
        <v>33028146.489999998</v>
      </c>
      <c r="Z268" s="27">
        <f t="shared" si="4"/>
        <v>285685712.05000001</v>
      </c>
    </row>
    <row r="269" spans="1:26" x14ac:dyDescent="0.2">
      <c r="A269" s="1">
        <v>38078</v>
      </c>
      <c r="B269">
        <v>1157304.71</v>
      </c>
      <c r="C269">
        <v>21220558.649999999</v>
      </c>
      <c r="D269">
        <v>22377863.359999999</v>
      </c>
      <c r="E269">
        <v>22483461.4506923</v>
      </c>
      <c r="F269">
        <v>20</v>
      </c>
      <c r="G269">
        <v>4086536.5760553102</v>
      </c>
      <c r="H269">
        <v>5.6641315281070499</v>
      </c>
      <c r="I269">
        <v>663219.21050524595</v>
      </c>
      <c r="J269">
        <v>0</v>
      </c>
      <c r="M269">
        <v>2006</v>
      </c>
      <c r="N269">
        <v>31017469.260000002</v>
      </c>
      <c r="O269">
        <v>24066701.719999999</v>
      </c>
      <c r="P269">
        <v>23328764.800000001</v>
      </c>
      <c r="Q269">
        <v>23637002.050000001</v>
      </c>
      <c r="R269">
        <v>24362338.539999999</v>
      </c>
      <c r="S269">
        <v>23050111.460000001</v>
      </c>
      <c r="T269">
        <v>23014408.030000001</v>
      </c>
      <c r="U269">
        <v>26824507.460000001</v>
      </c>
      <c r="V269">
        <v>21299764.629999999</v>
      </c>
      <c r="W269">
        <v>17825793.82</v>
      </c>
      <c r="X269">
        <v>25667799.98</v>
      </c>
      <c r="Y269">
        <v>27266023.25</v>
      </c>
      <c r="Z269" s="27">
        <f t="shared" si="4"/>
        <v>291360685</v>
      </c>
    </row>
    <row r="270" spans="1:26" x14ac:dyDescent="0.2">
      <c r="A270" s="1">
        <v>38108</v>
      </c>
      <c r="B270">
        <v>289092.82</v>
      </c>
      <c r="C270">
        <v>24203311.539999999</v>
      </c>
      <c r="D270">
        <v>24492404.359999999</v>
      </c>
      <c r="E270">
        <v>24693478.575361401</v>
      </c>
      <c r="F270">
        <v>20</v>
      </c>
      <c r="G270">
        <v>3978747.3673637598</v>
      </c>
      <c r="H270">
        <v>6.3622898122200802</v>
      </c>
      <c r="I270">
        <v>620465.26541450596</v>
      </c>
      <c r="J270">
        <v>0</v>
      </c>
      <c r="M270">
        <v>2007</v>
      </c>
      <c r="N270">
        <v>20960326.329999998</v>
      </c>
      <c r="O270">
        <v>24034082.199999999</v>
      </c>
      <c r="P270">
        <v>27862427.289999999</v>
      </c>
      <c r="Q270">
        <v>27273585.43</v>
      </c>
      <c r="R270">
        <v>29913047.129999999</v>
      </c>
      <c r="S270">
        <v>28088096.920000002</v>
      </c>
      <c r="T270">
        <v>25094872.699999999</v>
      </c>
      <c r="U270">
        <v>22279592.559999999</v>
      </c>
      <c r="V270">
        <v>20615150.760000002</v>
      </c>
      <c r="W270">
        <v>24860753.02</v>
      </c>
      <c r="X270">
        <v>26383796.84</v>
      </c>
      <c r="Y270">
        <v>28234749.969999999</v>
      </c>
      <c r="Z270" s="27">
        <f t="shared" si="4"/>
        <v>305600481.14999998</v>
      </c>
    </row>
    <row r="271" spans="1:26" x14ac:dyDescent="0.2">
      <c r="A271" s="1">
        <v>38139</v>
      </c>
      <c r="B271">
        <v>260453.09</v>
      </c>
      <c r="C271">
        <v>25948569.140000001</v>
      </c>
      <c r="D271">
        <v>26209022.23</v>
      </c>
      <c r="E271">
        <v>26277591.717620902</v>
      </c>
      <c r="F271">
        <v>20</v>
      </c>
      <c r="G271">
        <v>3983946.1281394102</v>
      </c>
      <c r="H271">
        <v>6.7728785182197004</v>
      </c>
      <c r="I271">
        <v>705191.43139907403</v>
      </c>
      <c r="J271">
        <v>0</v>
      </c>
      <c r="M271">
        <v>2008</v>
      </c>
      <c r="N271">
        <v>29486848.949999999</v>
      </c>
      <c r="O271">
        <v>30369685.82</v>
      </c>
      <c r="P271">
        <v>36142467.920000002</v>
      </c>
      <c r="Q271">
        <v>37486383.810000002</v>
      </c>
      <c r="R271">
        <v>50872287.869999997</v>
      </c>
      <c r="S271">
        <v>56143404.909999996</v>
      </c>
      <c r="T271">
        <v>58049945.969999999</v>
      </c>
      <c r="U271">
        <v>38127222.100000001</v>
      </c>
      <c r="V271">
        <v>13595360.65</v>
      </c>
      <c r="W271">
        <v>24541823.379999999</v>
      </c>
      <c r="X271">
        <v>25653193.649999999</v>
      </c>
      <c r="Y271">
        <v>19967337.449999999</v>
      </c>
      <c r="Z271" s="27">
        <f t="shared" si="4"/>
        <v>420435962.47999996</v>
      </c>
    </row>
    <row r="272" spans="1:26" x14ac:dyDescent="0.2">
      <c r="A272" s="1">
        <v>38169</v>
      </c>
      <c r="B272">
        <v>195997.68</v>
      </c>
      <c r="C272">
        <v>25311013.260000002</v>
      </c>
      <c r="D272">
        <v>25507010.940000001</v>
      </c>
      <c r="E272">
        <v>25491325.0041802</v>
      </c>
      <c r="F272">
        <v>20</v>
      </c>
      <c r="G272">
        <v>4165204.0446436601</v>
      </c>
      <c r="H272">
        <v>6.3115529390902596</v>
      </c>
      <c r="I272">
        <v>797580.82570113696</v>
      </c>
      <c r="J272">
        <v>0</v>
      </c>
      <c r="M272">
        <v>2009</v>
      </c>
      <c r="N272">
        <v>19332907.969999999</v>
      </c>
      <c r="O272">
        <v>14750939.99</v>
      </c>
      <c r="P272">
        <v>13691776.34</v>
      </c>
      <c r="Q272">
        <v>12154572.800000001</v>
      </c>
      <c r="R272">
        <v>13047029.109999999</v>
      </c>
      <c r="S272">
        <v>12341953.789999999</v>
      </c>
      <c r="T272">
        <v>11774677.17</v>
      </c>
      <c r="U272">
        <v>10645919.74</v>
      </c>
      <c r="V272">
        <v>8762438.9499999993</v>
      </c>
      <c r="W272">
        <v>12459295.060000001</v>
      </c>
      <c r="X272">
        <v>11704226.460000001</v>
      </c>
      <c r="Y272">
        <v>15248798.5</v>
      </c>
      <c r="Z272" s="27">
        <f t="shared" si="4"/>
        <v>155914535.88</v>
      </c>
    </row>
    <row r="273" spans="1:26" x14ac:dyDescent="0.2">
      <c r="A273" s="1">
        <v>38200</v>
      </c>
      <c r="B273">
        <v>178792.29</v>
      </c>
      <c r="C273">
        <v>23723844.43</v>
      </c>
      <c r="D273">
        <v>23902636.719999999</v>
      </c>
      <c r="E273">
        <v>23905545.564922001</v>
      </c>
      <c r="F273">
        <v>20</v>
      </c>
      <c r="G273">
        <v>4100591.0618431899</v>
      </c>
      <c r="H273">
        <v>6.0239875725389904</v>
      </c>
      <c r="I273">
        <v>796364.03168589901</v>
      </c>
      <c r="J273">
        <v>0</v>
      </c>
      <c r="M273">
        <v>2010</v>
      </c>
      <c r="N273">
        <v>17420542.649999999</v>
      </c>
      <c r="O273">
        <v>14454616.289999999</v>
      </c>
      <c r="P273">
        <v>11695157.49</v>
      </c>
      <c r="Q273">
        <v>12242997.35</v>
      </c>
      <c r="R273">
        <v>12955718.1</v>
      </c>
      <c r="S273">
        <v>14781702.41</v>
      </c>
      <c r="T273">
        <v>16011353.34</v>
      </c>
      <c r="U273">
        <v>14932041.210000001</v>
      </c>
      <c r="V273">
        <v>11759577.82</v>
      </c>
      <c r="W273">
        <v>11495558.9</v>
      </c>
      <c r="X273">
        <v>10328913.58</v>
      </c>
      <c r="Y273">
        <v>15028508.810000001</v>
      </c>
      <c r="Z273" s="27">
        <f t="shared" si="4"/>
        <v>163106687.95000002</v>
      </c>
    </row>
    <row r="274" spans="1:26" x14ac:dyDescent="0.2">
      <c r="A274" s="1">
        <v>38231</v>
      </c>
      <c r="B274">
        <v>158389.72</v>
      </c>
      <c r="C274">
        <v>16258383.68</v>
      </c>
      <c r="D274">
        <v>16416773.4</v>
      </c>
      <c r="E274">
        <v>16505942.4361756</v>
      </c>
      <c r="F274">
        <v>20</v>
      </c>
      <c r="G274">
        <v>3249916.4451372102</v>
      </c>
      <c r="H274">
        <v>5.2734018652669397</v>
      </c>
      <c r="I274">
        <v>632173.00757261296</v>
      </c>
      <c r="J274">
        <v>0</v>
      </c>
      <c r="M274">
        <v>2011</v>
      </c>
      <c r="N274">
        <v>15628640.98</v>
      </c>
      <c r="O274">
        <v>13669618.27</v>
      </c>
      <c r="P274">
        <v>15109936.359999999</v>
      </c>
      <c r="Q274">
        <v>15790804.42</v>
      </c>
      <c r="R274">
        <v>15244550.449999999</v>
      </c>
      <c r="S274">
        <v>15318259.4</v>
      </c>
      <c r="T274">
        <v>15795211.550000001</v>
      </c>
      <c r="U274">
        <v>15606591.699999999</v>
      </c>
      <c r="V274">
        <v>13172474.01</v>
      </c>
      <c r="W274">
        <v>13454099.66</v>
      </c>
      <c r="X274">
        <v>12206226.07</v>
      </c>
      <c r="Y274">
        <v>12406251.810000001</v>
      </c>
      <c r="Z274" s="27">
        <f t="shared" si="4"/>
        <v>173402664.68000001</v>
      </c>
    </row>
    <row r="275" spans="1:26" x14ac:dyDescent="0.2">
      <c r="A275" s="1">
        <v>38261</v>
      </c>
      <c r="B275">
        <v>120725.07</v>
      </c>
      <c r="C275">
        <v>21311197.989999998</v>
      </c>
      <c r="D275">
        <v>21431923.059999999</v>
      </c>
      <c r="E275">
        <v>21404626.719149299</v>
      </c>
      <c r="F275">
        <v>20</v>
      </c>
      <c r="G275">
        <v>3657942.9023627201</v>
      </c>
      <c r="H275">
        <v>6.0845123092652296</v>
      </c>
      <c r="I275">
        <v>852171.89686609199</v>
      </c>
      <c r="J275">
        <v>0</v>
      </c>
      <c r="M275">
        <v>2012</v>
      </c>
      <c r="N275">
        <v>10573776.67</v>
      </c>
      <c r="O275">
        <v>8909926.2799999993</v>
      </c>
      <c r="P275">
        <v>8353393.7699999996</v>
      </c>
      <c r="Q275">
        <v>7279677.2000000002</v>
      </c>
      <c r="R275">
        <v>8207420.0599999996</v>
      </c>
      <c r="S275">
        <v>8549547.3300000001</v>
      </c>
      <c r="T275">
        <v>10759599.59</v>
      </c>
      <c r="U275">
        <v>9466728.2799999993</v>
      </c>
      <c r="V275">
        <v>9475142.5</v>
      </c>
      <c r="W275">
        <v>12308493.779999999</v>
      </c>
      <c r="X275">
        <v>13709823.439999999</v>
      </c>
      <c r="Y275">
        <v>14151633.460000001</v>
      </c>
      <c r="Z275" s="27">
        <f t="shared" si="4"/>
        <v>121745162.36000001</v>
      </c>
    </row>
    <row r="276" spans="1:26" x14ac:dyDescent="0.2">
      <c r="A276" s="1">
        <v>38292</v>
      </c>
      <c r="B276">
        <v>145826.67000000001</v>
      </c>
      <c r="C276">
        <v>24685302.510000002</v>
      </c>
      <c r="D276">
        <v>24831129.18</v>
      </c>
      <c r="E276">
        <v>24817428.257241201</v>
      </c>
      <c r="F276">
        <v>20</v>
      </c>
      <c r="G276">
        <v>3631156.02341926</v>
      </c>
      <c r="H276">
        <v>7.0267646785539704</v>
      </c>
      <c r="I276">
        <v>697850.630439742</v>
      </c>
      <c r="J276">
        <v>0</v>
      </c>
      <c r="M276">
        <v>2013</v>
      </c>
      <c r="N276">
        <v>12914471.52</v>
      </c>
      <c r="O276">
        <v>11426949.710000001</v>
      </c>
      <c r="P276">
        <v>14383084.279999999</v>
      </c>
      <c r="Q276">
        <v>14227861.66</v>
      </c>
      <c r="R276">
        <v>16313061.810000001</v>
      </c>
      <c r="S276">
        <v>13875056.699999999</v>
      </c>
      <c r="T276">
        <v>13326385.380000001</v>
      </c>
      <c r="U276">
        <v>12121772.119999999</v>
      </c>
      <c r="V276">
        <v>12934245.619999999</v>
      </c>
      <c r="W276">
        <v>11884857.59</v>
      </c>
      <c r="X276">
        <v>11453161.189999999</v>
      </c>
      <c r="Y276">
        <v>13780047.23</v>
      </c>
      <c r="Z276" s="27">
        <f t="shared" si="4"/>
        <v>158640954.81</v>
      </c>
    </row>
    <row r="277" spans="1:26" x14ac:dyDescent="0.2">
      <c r="A277" s="1">
        <v>38322</v>
      </c>
      <c r="B277">
        <v>162596.46</v>
      </c>
      <c r="C277">
        <v>25476571.82</v>
      </c>
      <c r="D277">
        <v>25639168.280000001</v>
      </c>
      <c r="E277">
        <v>25617224.582857899</v>
      </c>
      <c r="F277">
        <v>20</v>
      </c>
      <c r="G277">
        <v>3430954.9187634699</v>
      </c>
      <c r="H277">
        <v>7.6585952775771897</v>
      </c>
      <c r="I277">
        <v>659070.55556421797</v>
      </c>
      <c r="J277">
        <v>0</v>
      </c>
      <c r="M277">
        <v>2014</v>
      </c>
      <c r="N277">
        <v>14126350.630000001</v>
      </c>
      <c r="O277">
        <v>16897552.920000002</v>
      </c>
      <c r="P277">
        <v>16120634.1</v>
      </c>
      <c r="Q277">
        <v>15194104.640000001</v>
      </c>
      <c r="R277">
        <v>16104811.09</v>
      </c>
      <c r="S277">
        <v>14950565.720000001</v>
      </c>
      <c r="T277">
        <v>12313019.720000001</v>
      </c>
      <c r="U277">
        <v>12738530.16</v>
      </c>
      <c r="V277">
        <v>12890560.359999999</v>
      </c>
      <c r="W277">
        <v>12250710.460000001</v>
      </c>
      <c r="X277">
        <v>12310633.970000001</v>
      </c>
      <c r="Y277">
        <v>11923833.689999999</v>
      </c>
      <c r="Z277" s="27">
        <f t="shared" si="4"/>
        <v>167821307.46000001</v>
      </c>
    </row>
    <row r="278" spans="1:26" x14ac:dyDescent="0.2">
      <c r="A278" s="1">
        <v>38353</v>
      </c>
      <c r="B278">
        <v>132920.76999999999</v>
      </c>
      <c r="C278">
        <v>22235508.34</v>
      </c>
      <c r="D278">
        <v>22368429.109999999</v>
      </c>
      <c r="E278">
        <v>22380586.057202999</v>
      </c>
      <c r="F278">
        <v>20</v>
      </c>
      <c r="G278">
        <v>3612981.4311998799</v>
      </c>
      <c r="H278">
        <v>6.3717465724424001</v>
      </c>
      <c r="I278">
        <v>640415.99334289494</v>
      </c>
      <c r="J278">
        <v>0</v>
      </c>
      <c r="M278">
        <v>2015</v>
      </c>
      <c r="N278">
        <v>9866708.2599999998</v>
      </c>
      <c r="O278">
        <v>7343937.0099999998</v>
      </c>
      <c r="P278">
        <v>7752468.2400000002</v>
      </c>
      <c r="Q278">
        <v>7264132.8799999999</v>
      </c>
      <c r="R278">
        <v>8286357.75</v>
      </c>
      <c r="S278">
        <v>8068532.2699999996</v>
      </c>
      <c r="T278">
        <v>8103419.6100000003</v>
      </c>
      <c r="U278">
        <v>7822705.6500000004</v>
      </c>
      <c r="V278">
        <v>6650672.7199999997</v>
      </c>
      <c r="W278">
        <v>6233619.5899999999</v>
      </c>
      <c r="X278">
        <v>4853370.0999999996</v>
      </c>
      <c r="Y278">
        <v>4615331.6500000004</v>
      </c>
      <c r="Z278" s="27">
        <f t="shared" ref="Z278:Z284" si="5">SUM(N278:Y278)</f>
        <v>86861255.730000004</v>
      </c>
    </row>
    <row r="279" spans="1:26" x14ac:dyDescent="0.2">
      <c r="A279" s="1">
        <v>38384</v>
      </c>
      <c r="B279">
        <v>132361.78</v>
      </c>
      <c r="C279">
        <v>20515220.190000001</v>
      </c>
      <c r="D279">
        <v>20647581.969999999</v>
      </c>
      <c r="E279">
        <v>20492989.406348001</v>
      </c>
      <c r="F279">
        <v>20</v>
      </c>
      <c r="G279">
        <v>3267548.87167732</v>
      </c>
      <c r="H279">
        <v>6.4691602169759701</v>
      </c>
      <c r="I279">
        <v>645307.76133167604</v>
      </c>
      <c r="J279">
        <v>0</v>
      </c>
      <c r="M279">
        <v>2016</v>
      </c>
      <c r="N279">
        <v>5389775.9500000002</v>
      </c>
      <c r="O279">
        <v>4269616.05</v>
      </c>
      <c r="P279">
        <v>3660777.97</v>
      </c>
      <c r="Q279">
        <v>4016114.97</v>
      </c>
      <c r="R279">
        <v>4292774.49</v>
      </c>
      <c r="S279">
        <v>5138950.49</v>
      </c>
      <c r="T279">
        <v>6374329.3600000003</v>
      </c>
      <c r="U279">
        <v>5843581.3700000001</v>
      </c>
      <c r="V279">
        <v>6165147.54</v>
      </c>
      <c r="W279">
        <v>6115839.3300000001</v>
      </c>
      <c r="X279">
        <v>5034599.26</v>
      </c>
      <c r="Y279">
        <v>7014391.2400000002</v>
      </c>
      <c r="Z279" s="27">
        <f t="shared" si="5"/>
        <v>63315898.019999996</v>
      </c>
    </row>
    <row r="280" spans="1:26" x14ac:dyDescent="0.2">
      <c r="A280" s="1">
        <v>38412</v>
      </c>
      <c r="B280">
        <v>149298.15</v>
      </c>
      <c r="C280">
        <v>24059981.91</v>
      </c>
      <c r="D280">
        <v>24209280.059999999</v>
      </c>
      <c r="E280">
        <v>24195474.278808899</v>
      </c>
      <c r="F280">
        <v>20</v>
      </c>
      <c r="G280">
        <v>3623352.9644892402</v>
      </c>
      <c r="H280">
        <v>6.8623344064617999</v>
      </c>
      <c r="I280">
        <v>669185.43616091204</v>
      </c>
      <c r="J280">
        <v>0</v>
      </c>
      <c r="M280">
        <v>2017</v>
      </c>
      <c r="N280">
        <v>7154579.5999999996</v>
      </c>
      <c r="O280">
        <v>5367254.17</v>
      </c>
      <c r="P280">
        <v>5402446.7599999998</v>
      </c>
      <c r="Q280">
        <v>5244548.37</v>
      </c>
      <c r="R280">
        <v>6026801.5800000001</v>
      </c>
      <c r="S280">
        <v>5643372.29</v>
      </c>
      <c r="T280">
        <v>5470019.6500000004</v>
      </c>
      <c r="U280">
        <v>5093970.2300000004</v>
      </c>
      <c r="V280">
        <v>4917579.22</v>
      </c>
      <c r="W280">
        <v>4859949.87</v>
      </c>
      <c r="X280">
        <v>4987508.18</v>
      </c>
      <c r="Y280">
        <v>4766863.99</v>
      </c>
      <c r="Z280" s="27">
        <f t="shared" si="5"/>
        <v>64934893.910000004</v>
      </c>
    </row>
    <row r="281" spans="1:26" x14ac:dyDescent="0.2">
      <c r="A281" s="1">
        <v>38443</v>
      </c>
      <c r="B281">
        <v>185948.31</v>
      </c>
      <c r="C281">
        <v>25636935.530000001</v>
      </c>
      <c r="D281">
        <v>25822883.84</v>
      </c>
      <c r="E281">
        <v>25641362.366959799</v>
      </c>
      <c r="F281">
        <v>20</v>
      </c>
      <c r="G281">
        <v>3480567.2091075601</v>
      </c>
      <c r="H281">
        <v>7.5518694948222196</v>
      </c>
      <c r="I281">
        <v>643426.96417810395</v>
      </c>
      <c r="J281">
        <v>0</v>
      </c>
      <c r="M281">
        <v>2018</v>
      </c>
      <c r="N281">
        <v>5754939.4500000002</v>
      </c>
      <c r="O281">
        <v>4623341.3600000003</v>
      </c>
      <c r="P281">
        <v>4330410.66</v>
      </c>
      <c r="Q281">
        <v>4155528.06</v>
      </c>
      <c r="R281">
        <v>4252725.78</v>
      </c>
      <c r="S281">
        <v>4556364.67</v>
      </c>
      <c r="T281">
        <v>4860301.6399999997</v>
      </c>
      <c r="U281">
        <v>4755330.46</v>
      </c>
      <c r="V281">
        <v>4777374.62</v>
      </c>
      <c r="W281">
        <v>5444365.6500000004</v>
      </c>
      <c r="X281">
        <v>6434760.5</v>
      </c>
      <c r="Y281">
        <v>7488261.1600000001</v>
      </c>
      <c r="Z281" s="27">
        <f t="shared" si="5"/>
        <v>61433704.010000005</v>
      </c>
    </row>
    <row r="282" spans="1:26" x14ac:dyDescent="0.2">
      <c r="A282" s="1">
        <v>38473</v>
      </c>
      <c r="B282">
        <v>189257.43</v>
      </c>
      <c r="C282">
        <v>24560595.059999999</v>
      </c>
      <c r="D282">
        <v>24749852.489999998</v>
      </c>
      <c r="E282">
        <v>24870585.1390917</v>
      </c>
      <c r="F282">
        <v>20</v>
      </c>
      <c r="G282">
        <v>3610262.6982168402</v>
      </c>
      <c r="H282">
        <v>7.06480217721138</v>
      </c>
      <c r="I282">
        <v>635206.63157568104</v>
      </c>
      <c r="J282">
        <v>0</v>
      </c>
      <c r="M282">
        <v>2019</v>
      </c>
      <c r="N282">
        <v>5756358.1100000003</v>
      </c>
      <c r="O282">
        <v>4628476.83</v>
      </c>
      <c r="P282">
        <v>5247938.24</v>
      </c>
      <c r="Q282">
        <v>4401747.51</v>
      </c>
      <c r="R282">
        <v>4378693.21</v>
      </c>
      <c r="S282">
        <v>3771351.81</v>
      </c>
      <c r="T282">
        <v>3064490.77</v>
      </c>
      <c r="U282">
        <v>3318307.95</v>
      </c>
      <c r="V282">
        <v>3730142.13</v>
      </c>
      <c r="W282">
        <v>3762641.16</v>
      </c>
      <c r="X282">
        <v>4082715.4</v>
      </c>
      <c r="Y282">
        <v>3794864.5</v>
      </c>
      <c r="Z282" s="27">
        <f t="shared" si="5"/>
        <v>49937727.619999997</v>
      </c>
    </row>
    <row r="283" spans="1:26" x14ac:dyDescent="0.2">
      <c r="A283" s="1">
        <v>38504</v>
      </c>
      <c r="B283">
        <v>195161.76</v>
      </c>
      <c r="C283">
        <v>22555233.260000002</v>
      </c>
      <c r="D283">
        <v>22750395.02</v>
      </c>
      <c r="E283">
        <v>23235309.582902201</v>
      </c>
      <c r="F283">
        <v>20</v>
      </c>
      <c r="G283">
        <v>3483852.8104148698</v>
      </c>
      <c r="H283">
        <v>6.8589674773434401</v>
      </c>
      <c r="I283">
        <v>660323.53958495299</v>
      </c>
      <c r="J283">
        <v>0</v>
      </c>
      <c r="M283">
        <v>2020</v>
      </c>
      <c r="N283">
        <v>3019678.61</v>
      </c>
      <c r="O283">
        <v>2626769.46</v>
      </c>
      <c r="P283">
        <v>2584279.44</v>
      </c>
      <c r="Q283">
        <v>2211159.4300000002</v>
      </c>
      <c r="R283">
        <v>2197041.23</v>
      </c>
      <c r="S283">
        <v>1892752.2</v>
      </c>
      <c r="T283">
        <v>1986935.5</v>
      </c>
      <c r="U283">
        <v>2302252.9900000002</v>
      </c>
      <c r="V283">
        <v>2356752.2400000002</v>
      </c>
      <c r="W283">
        <v>2531949.96</v>
      </c>
      <c r="X283">
        <v>3448508.44</v>
      </c>
      <c r="Y283">
        <v>3738661.02</v>
      </c>
      <c r="Z283" s="27">
        <f t="shared" si="5"/>
        <v>30896740.520000003</v>
      </c>
    </row>
    <row r="284" spans="1:26" x14ac:dyDescent="0.2">
      <c r="A284" s="1">
        <v>38534</v>
      </c>
      <c r="B284">
        <v>133866.85999999999</v>
      </c>
      <c r="C284">
        <v>24249762.77</v>
      </c>
      <c r="D284">
        <v>24383629.629999999</v>
      </c>
      <c r="E284">
        <v>24624211.687820099</v>
      </c>
      <c r="F284">
        <v>20</v>
      </c>
      <c r="G284">
        <v>3412517.5517720901</v>
      </c>
      <c r="H284">
        <v>7.4342384862661701</v>
      </c>
      <c r="I284">
        <v>745257.63062280801</v>
      </c>
      <c r="J284">
        <v>0</v>
      </c>
      <c r="M284">
        <v>2021</v>
      </c>
      <c r="N284">
        <v>3632448.76</v>
      </c>
      <c r="O284">
        <v>5410833.9500000002</v>
      </c>
      <c r="P284">
        <v>3752183.99</v>
      </c>
      <c r="Q284">
        <v>3469134.5</v>
      </c>
      <c r="R284">
        <v>4264876.97</v>
      </c>
      <c r="S284">
        <v>4523999.79</v>
      </c>
      <c r="T284">
        <v>5695548.3899999997</v>
      </c>
      <c r="U284">
        <v>6147022.1299999999</v>
      </c>
      <c r="V284">
        <v>6522768.96</v>
      </c>
      <c r="W284">
        <v>9245855.9199999999</v>
      </c>
      <c r="X284">
        <v>9813048</v>
      </c>
      <c r="Y284">
        <v>8386015.9400000004</v>
      </c>
      <c r="Z284" s="27">
        <f t="shared" si="5"/>
        <v>70863737.300000012</v>
      </c>
    </row>
    <row r="285" spans="1:26" x14ac:dyDescent="0.2">
      <c r="A285" s="1">
        <v>38565</v>
      </c>
      <c r="B285">
        <v>172810.49</v>
      </c>
      <c r="C285">
        <v>25737175.809999999</v>
      </c>
      <c r="D285">
        <v>25909986.300000001</v>
      </c>
      <c r="E285">
        <v>25909757.196805101</v>
      </c>
      <c r="F285">
        <v>20</v>
      </c>
      <c r="G285">
        <v>3031947.3975813999</v>
      </c>
      <c r="H285">
        <v>8.78651884758753</v>
      </c>
      <c r="I285">
        <v>730505.756937842</v>
      </c>
      <c r="J285">
        <v>0</v>
      </c>
      <c r="M285">
        <v>2022</v>
      </c>
      <c r="N285">
        <v>7501311.6600000001</v>
      </c>
      <c r="O285">
        <v>8433379.3699999992</v>
      </c>
      <c r="P285">
        <v>8222084.5199999996</v>
      </c>
      <c r="Q285">
        <v>10243940.18</v>
      </c>
      <c r="R285">
        <v>13651013.93</v>
      </c>
      <c r="S285">
        <v>15716558.07</v>
      </c>
      <c r="T285">
        <v>12435841.92</v>
      </c>
      <c r="U285">
        <v>14432160.82</v>
      </c>
      <c r="V285">
        <v>15309289.380000001</v>
      </c>
      <c r="W285">
        <v>11232368.08</v>
      </c>
      <c r="X285">
        <v>9407579.1199999992</v>
      </c>
      <c r="Y285">
        <v>10937689.26</v>
      </c>
      <c r="Z285" s="27">
        <f>SUM(N285:Y285)</f>
        <v>137523216.31</v>
      </c>
    </row>
    <row r="286" spans="1:26" x14ac:dyDescent="0.2">
      <c r="A286" s="1">
        <v>38596</v>
      </c>
      <c r="B286">
        <v>150715.19</v>
      </c>
      <c r="C286">
        <v>15126385.279999999</v>
      </c>
      <c r="D286">
        <v>15277100.470000001</v>
      </c>
      <c r="E286">
        <v>14719991.985704301</v>
      </c>
      <c r="F286">
        <v>20</v>
      </c>
      <c r="G286">
        <v>1265285.8452300499</v>
      </c>
      <c r="H286">
        <v>11.853806703145301</v>
      </c>
      <c r="I286">
        <v>278461.84787854098</v>
      </c>
      <c r="J286">
        <v>0</v>
      </c>
      <c r="M286">
        <v>2023</v>
      </c>
      <c r="N286">
        <v>6480760.4900000002</v>
      </c>
      <c r="Z286" s="27">
        <f>SUM(N286:Y286)</f>
        <v>6480760.4900000002</v>
      </c>
    </row>
    <row r="287" spans="1:26" x14ac:dyDescent="0.2">
      <c r="A287" s="1">
        <v>38626</v>
      </c>
      <c r="B287">
        <v>142349.97</v>
      </c>
      <c r="C287">
        <v>20346896.530000001</v>
      </c>
      <c r="D287">
        <v>20489246.5</v>
      </c>
      <c r="E287">
        <v>20453906.612934802</v>
      </c>
      <c r="F287">
        <v>20</v>
      </c>
      <c r="G287">
        <v>1438126.97102137</v>
      </c>
      <c r="H287">
        <v>14.4594802593534</v>
      </c>
      <c r="I287">
        <v>340661.93499253399</v>
      </c>
      <c r="J287">
        <v>0</v>
      </c>
    </row>
    <row r="288" spans="1:26" x14ac:dyDescent="0.2">
      <c r="A288" s="1">
        <v>38657</v>
      </c>
      <c r="B288">
        <v>143148.47</v>
      </c>
      <c r="C288">
        <v>25906031.699999999</v>
      </c>
      <c r="D288">
        <v>26049180.170000002</v>
      </c>
      <c r="E288">
        <v>26082691.334750298</v>
      </c>
      <c r="F288">
        <v>20</v>
      </c>
      <c r="G288">
        <v>2262047.8919256199</v>
      </c>
      <c r="H288">
        <v>11.750994790411101</v>
      </c>
      <c r="I288">
        <v>498621.65892817703</v>
      </c>
      <c r="J288">
        <v>0</v>
      </c>
      <c r="M288" s="10" t="s">
        <v>52</v>
      </c>
    </row>
    <row r="289" spans="1:26" x14ac:dyDescent="0.2">
      <c r="A289" s="1">
        <v>38687</v>
      </c>
      <c r="B289">
        <v>63914.77</v>
      </c>
      <c r="C289">
        <v>32964231.719999999</v>
      </c>
      <c r="D289">
        <v>33028146.489999998</v>
      </c>
      <c r="E289">
        <v>33421957.955742698</v>
      </c>
      <c r="F289">
        <v>20</v>
      </c>
      <c r="G289">
        <v>2736529.2176780901</v>
      </c>
      <c r="H289">
        <v>12.447619889263599</v>
      </c>
      <c r="I289">
        <v>641317.56177832198</v>
      </c>
      <c r="J289">
        <v>0</v>
      </c>
    </row>
    <row r="290" spans="1:26" x14ac:dyDescent="0.2">
      <c r="A290" s="1">
        <v>38718</v>
      </c>
      <c r="B290">
        <v>193147.57</v>
      </c>
      <c r="C290">
        <v>30824321.690000001</v>
      </c>
      <c r="D290">
        <v>31017469.260000002</v>
      </c>
      <c r="E290">
        <v>30071526.324740101</v>
      </c>
      <c r="F290">
        <v>20</v>
      </c>
      <c r="G290">
        <v>2941423.72359032</v>
      </c>
      <c r="H290">
        <v>10.4581459159354</v>
      </c>
      <c r="I290">
        <v>690312.17716173897</v>
      </c>
      <c r="J290">
        <v>0</v>
      </c>
      <c r="N290" s="9" t="s">
        <v>21</v>
      </c>
      <c r="O290" s="9" t="s">
        <v>22</v>
      </c>
      <c r="P290" s="9" t="s">
        <v>23</v>
      </c>
      <c r="Q290" s="9" t="s">
        <v>24</v>
      </c>
      <c r="R290" s="9" t="s">
        <v>25</v>
      </c>
      <c r="S290" s="9" t="s">
        <v>26</v>
      </c>
      <c r="T290" s="9" t="s">
        <v>27</v>
      </c>
      <c r="U290" s="9" t="s">
        <v>28</v>
      </c>
      <c r="V290" s="9" t="s">
        <v>29</v>
      </c>
      <c r="W290" s="9" t="s">
        <v>30</v>
      </c>
      <c r="X290" s="9" t="s">
        <v>31</v>
      </c>
      <c r="Y290" s="9" t="s">
        <v>32</v>
      </c>
    </row>
    <row r="291" spans="1:26" x14ac:dyDescent="0.2">
      <c r="A291" s="1">
        <v>38749</v>
      </c>
      <c r="B291">
        <v>121252.3</v>
      </c>
      <c r="C291">
        <v>23945449.420000002</v>
      </c>
      <c r="D291">
        <v>24066701.719999999</v>
      </c>
      <c r="E291">
        <v>32120171.1229272</v>
      </c>
      <c r="F291">
        <v>20</v>
      </c>
      <c r="G291">
        <v>2932545.19961194</v>
      </c>
      <c r="H291">
        <v>11.1605566237643</v>
      </c>
      <c r="I291">
        <v>608665.62909019797</v>
      </c>
      <c r="J291">
        <v>0</v>
      </c>
      <c r="M291">
        <v>2004</v>
      </c>
      <c r="N291">
        <v>4140584.3971097199</v>
      </c>
      <c r="O291">
        <v>3759594.0515562999</v>
      </c>
      <c r="P291">
        <v>4059345.9773357799</v>
      </c>
      <c r="Q291">
        <v>4086536.5760553102</v>
      </c>
      <c r="R291">
        <v>3978747.3673637598</v>
      </c>
      <c r="S291">
        <v>3983946.1281394102</v>
      </c>
      <c r="T291">
        <v>4165204.0446436601</v>
      </c>
      <c r="U291">
        <v>4100591.0618431899</v>
      </c>
      <c r="V291">
        <v>3249916.4451372102</v>
      </c>
      <c r="W291">
        <v>3657942.9023627201</v>
      </c>
      <c r="X291">
        <v>3631156.02341926</v>
      </c>
      <c r="Y291">
        <v>3430954.9187634699</v>
      </c>
      <c r="Z291" s="27">
        <f t="shared" ref="Z291:Z301" si="6">SUM(N291:Y291)</f>
        <v>46244519.893729791</v>
      </c>
    </row>
    <row r="292" spans="1:26" x14ac:dyDescent="0.2">
      <c r="A292" s="1">
        <v>38777</v>
      </c>
      <c r="B292">
        <v>146782.45000000001</v>
      </c>
      <c r="C292">
        <v>23181982.350000001</v>
      </c>
      <c r="D292">
        <v>23328764.800000001</v>
      </c>
      <c r="E292">
        <v>23305937.218896002</v>
      </c>
      <c r="F292">
        <v>20</v>
      </c>
      <c r="G292">
        <v>3267199.11640005</v>
      </c>
      <c r="H292">
        <v>7.3193783623025803</v>
      </c>
      <c r="I292">
        <v>607929.29901658301</v>
      </c>
      <c r="J292">
        <v>0</v>
      </c>
      <c r="M292">
        <v>2005</v>
      </c>
      <c r="N292">
        <v>3612981.4311998799</v>
      </c>
      <c r="O292">
        <v>3267548.87167732</v>
      </c>
      <c r="P292">
        <v>3623352.9644892402</v>
      </c>
      <c r="Q292">
        <v>3480567.2091075601</v>
      </c>
      <c r="R292">
        <v>3610262.6982168402</v>
      </c>
      <c r="S292">
        <v>3483852.8104148698</v>
      </c>
      <c r="T292">
        <v>3412517.5517720901</v>
      </c>
      <c r="U292">
        <v>3031947.3975813999</v>
      </c>
      <c r="V292">
        <v>1265285.8452300499</v>
      </c>
      <c r="W292">
        <v>1438126.97102137</v>
      </c>
      <c r="X292">
        <v>2262047.8919256199</v>
      </c>
      <c r="Y292">
        <v>2736529.2176780901</v>
      </c>
      <c r="Z292" s="27">
        <f t="shared" si="6"/>
        <v>35225020.860314332</v>
      </c>
    </row>
    <row r="293" spans="1:26" x14ac:dyDescent="0.2">
      <c r="A293" s="1">
        <v>38808</v>
      </c>
      <c r="B293">
        <v>173272.49</v>
      </c>
      <c r="C293">
        <v>23463729.559999999</v>
      </c>
      <c r="D293">
        <v>23637002.050000001</v>
      </c>
      <c r="E293">
        <v>23591107.158493999</v>
      </c>
      <c r="F293">
        <v>20</v>
      </c>
      <c r="G293">
        <v>3270896.69301634</v>
      </c>
      <c r="H293">
        <v>7.43135698652857</v>
      </c>
      <c r="I293">
        <v>716093.83336612105</v>
      </c>
      <c r="J293">
        <v>0</v>
      </c>
      <c r="M293">
        <v>2006</v>
      </c>
      <c r="N293">
        <v>2941423.72359032</v>
      </c>
      <c r="O293">
        <v>2932545.19961194</v>
      </c>
      <c r="P293">
        <v>3267199.11640005</v>
      </c>
      <c r="Q293">
        <v>3270896.69301634</v>
      </c>
      <c r="R293">
        <v>3508767.2334680101</v>
      </c>
      <c r="S293">
        <v>3738017.9825561801</v>
      </c>
      <c r="T293">
        <v>3725617.5200453699</v>
      </c>
      <c r="U293">
        <v>3725817.13286317</v>
      </c>
      <c r="V293">
        <v>3643661.9135850901</v>
      </c>
      <c r="W293">
        <v>3724272.3230012399</v>
      </c>
      <c r="X293">
        <v>3507277.8619028698</v>
      </c>
      <c r="Y293">
        <v>3585457.1720061102</v>
      </c>
      <c r="Z293" s="27">
        <f t="shared" si="6"/>
        <v>41570953.872046687</v>
      </c>
    </row>
    <row r="294" spans="1:26" x14ac:dyDescent="0.2">
      <c r="A294" s="1">
        <v>38838</v>
      </c>
      <c r="B294">
        <v>172418.76</v>
      </c>
      <c r="C294">
        <v>24189919.780000001</v>
      </c>
      <c r="D294">
        <v>24362338.539999999</v>
      </c>
      <c r="E294">
        <v>24306791.678243902</v>
      </c>
      <c r="F294">
        <v>20</v>
      </c>
      <c r="G294">
        <v>3508767.2334680101</v>
      </c>
      <c r="H294">
        <v>7.1287734631773301</v>
      </c>
      <c r="I294">
        <v>706415.06416899897</v>
      </c>
      <c r="J294">
        <v>0</v>
      </c>
      <c r="M294">
        <v>2007</v>
      </c>
      <c r="N294">
        <v>3431417.7115227999</v>
      </c>
      <c r="O294">
        <v>3187283.0760072102</v>
      </c>
      <c r="P294">
        <v>3758706.9102976499</v>
      </c>
      <c r="Q294">
        <v>3532409.0062794499</v>
      </c>
      <c r="R294">
        <v>3847360.6544289798</v>
      </c>
      <c r="S294">
        <v>3801646.8529513599</v>
      </c>
      <c r="T294">
        <v>3781746.6914056502</v>
      </c>
      <c r="U294">
        <v>3496860.8815262401</v>
      </c>
      <c r="V294">
        <v>3473362.6859711502</v>
      </c>
      <c r="W294">
        <v>3833954.5812043999</v>
      </c>
      <c r="X294">
        <v>3398892.1835635598</v>
      </c>
      <c r="Y294">
        <v>3696247.7049747999</v>
      </c>
      <c r="Z294" s="27">
        <f t="shared" si="6"/>
        <v>43239888.940133251</v>
      </c>
    </row>
    <row r="295" spans="1:26" x14ac:dyDescent="0.2">
      <c r="A295" s="1">
        <v>38869</v>
      </c>
      <c r="B295">
        <v>153521.24</v>
      </c>
      <c r="C295">
        <v>22896590.219999999</v>
      </c>
      <c r="D295">
        <v>23050111.460000001</v>
      </c>
      <c r="E295">
        <v>23053983.323191401</v>
      </c>
      <c r="F295">
        <v>20</v>
      </c>
      <c r="G295">
        <v>3738017.9825561801</v>
      </c>
      <c r="H295">
        <v>6.3635377258776504</v>
      </c>
      <c r="I295">
        <v>733035.12881384499</v>
      </c>
      <c r="J295">
        <v>0</v>
      </c>
      <c r="M295">
        <v>2008</v>
      </c>
      <c r="N295">
        <v>3730716.59485282</v>
      </c>
      <c r="O295">
        <v>3481908.9951343099</v>
      </c>
      <c r="P295">
        <v>3754457.7083301698</v>
      </c>
      <c r="Q295">
        <v>3601038.3554089</v>
      </c>
      <c r="R295">
        <v>4320099.2010811502</v>
      </c>
      <c r="S295">
        <v>4358968.2792846598</v>
      </c>
      <c r="T295">
        <v>4639414.5826604404</v>
      </c>
      <c r="U295">
        <v>4254048.2048297198</v>
      </c>
      <c r="V295">
        <v>1642121.1776660201</v>
      </c>
      <c r="W295">
        <v>3450697.9705383801</v>
      </c>
      <c r="X295">
        <v>3823545.4159350898</v>
      </c>
      <c r="Y295">
        <v>3184282.9857755699</v>
      </c>
      <c r="Z295" s="27">
        <f t="shared" si="6"/>
        <v>44241299.47149723</v>
      </c>
    </row>
    <row r="296" spans="1:26" x14ac:dyDescent="0.2">
      <c r="A296" s="1">
        <v>38899</v>
      </c>
      <c r="B296">
        <v>155460.46</v>
      </c>
      <c r="C296">
        <v>22858947.57</v>
      </c>
      <c r="D296">
        <v>23014408.030000001</v>
      </c>
      <c r="E296">
        <v>23209961.789802</v>
      </c>
      <c r="F296">
        <v>20</v>
      </c>
      <c r="G296">
        <v>3725617.5200453699</v>
      </c>
      <c r="H296">
        <v>6.5647693836196099</v>
      </c>
      <c r="I296">
        <v>1247858.04086868</v>
      </c>
      <c r="J296">
        <v>0</v>
      </c>
      <c r="M296">
        <v>2009</v>
      </c>
      <c r="N296">
        <v>3438444.2367176502</v>
      </c>
      <c r="O296">
        <v>3579269.6434981502</v>
      </c>
      <c r="P296">
        <v>3520944.6226184801</v>
      </c>
      <c r="Q296">
        <v>3511916.9513164898</v>
      </c>
      <c r="R296">
        <v>3769963.5557009</v>
      </c>
      <c r="S296">
        <v>3351008.7082273802</v>
      </c>
      <c r="T296">
        <v>4357713.6781390402</v>
      </c>
      <c r="U296">
        <v>3418958.5700597102</v>
      </c>
      <c r="V296">
        <v>3143287.55374848</v>
      </c>
      <c r="W296">
        <v>3296087.82257229</v>
      </c>
      <c r="X296">
        <v>3062273.5011873702</v>
      </c>
      <c r="Y296">
        <v>3246835.2152069202</v>
      </c>
      <c r="Z296" s="27">
        <f t="shared" si="6"/>
        <v>41696704.058992863</v>
      </c>
    </row>
    <row r="297" spans="1:26" x14ac:dyDescent="0.2">
      <c r="A297" s="1">
        <v>38930</v>
      </c>
      <c r="B297">
        <v>225642.92</v>
      </c>
      <c r="C297">
        <v>26598864.539999999</v>
      </c>
      <c r="D297">
        <v>26824507.460000001</v>
      </c>
      <c r="E297">
        <v>26827636.134574901</v>
      </c>
      <c r="F297">
        <v>20</v>
      </c>
      <c r="G297">
        <v>3725817.13286317</v>
      </c>
      <c r="H297">
        <v>7.5210422319810197</v>
      </c>
      <c r="I297">
        <v>1194391.8703274501</v>
      </c>
      <c r="J297">
        <v>0</v>
      </c>
      <c r="M297">
        <v>2010</v>
      </c>
      <c r="N297">
        <v>3115838.4952301602</v>
      </c>
      <c r="O297">
        <v>2709249.6322354199</v>
      </c>
      <c r="P297">
        <v>2606749.0670757201</v>
      </c>
      <c r="Q297">
        <v>3145341.4897636799</v>
      </c>
      <c r="R297">
        <v>3115673.0132726198</v>
      </c>
      <c r="S297">
        <v>3226898.8289640602</v>
      </c>
      <c r="T297">
        <v>3603416.7345902501</v>
      </c>
      <c r="U297">
        <v>3299601.29664071</v>
      </c>
      <c r="V297">
        <v>3054703.3281309102</v>
      </c>
      <c r="W297">
        <v>3151944.3827365199</v>
      </c>
      <c r="X297">
        <v>2904288.6859379499</v>
      </c>
      <c r="Y297">
        <v>3457136.50756909</v>
      </c>
      <c r="Z297" s="27">
        <f t="shared" si="6"/>
        <v>37390841.462147087</v>
      </c>
    </row>
    <row r="298" spans="1:26" x14ac:dyDescent="0.2">
      <c r="A298" s="1">
        <v>38961</v>
      </c>
      <c r="B298">
        <v>129949.27</v>
      </c>
      <c r="C298">
        <v>21169815.359999999</v>
      </c>
      <c r="D298">
        <v>21299764.629999999</v>
      </c>
      <c r="E298">
        <v>21300103.725183301</v>
      </c>
      <c r="F298">
        <v>20</v>
      </c>
      <c r="G298">
        <v>3643661.9135850901</v>
      </c>
      <c r="H298">
        <v>6.1774164848424196</v>
      </c>
      <c r="I298">
        <v>1208313.4449897499</v>
      </c>
      <c r="J298">
        <v>0</v>
      </c>
      <c r="M298">
        <v>2011</v>
      </c>
      <c r="N298">
        <v>3457243.0842013899</v>
      </c>
      <c r="O298">
        <v>3223437.2451164201</v>
      </c>
      <c r="P298">
        <v>3762696.9150382401</v>
      </c>
      <c r="Q298">
        <v>3672049.0705538299</v>
      </c>
      <c r="R298">
        <v>3481557.13080739</v>
      </c>
      <c r="S298">
        <v>3352562.4752425398</v>
      </c>
      <c r="T298">
        <v>3517719.4931378299</v>
      </c>
      <c r="U298">
        <v>3653274.17930101</v>
      </c>
      <c r="V298">
        <v>3283584.1392127201</v>
      </c>
      <c r="W298">
        <v>3631482.0895234901</v>
      </c>
      <c r="X298">
        <v>3589808.3252400798</v>
      </c>
      <c r="Y298">
        <v>3704364.8622238501</v>
      </c>
      <c r="Z298" s="27">
        <f t="shared" si="6"/>
        <v>42329779.009598792</v>
      </c>
    </row>
    <row r="299" spans="1:26" x14ac:dyDescent="0.2">
      <c r="A299" s="1">
        <v>38991</v>
      </c>
      <c r="B299">
        <v>113636.09</v>
      </c>
      <c r="C299">
        <v>17712157.73</v>
      </c>
      <c r="D299">
        <v>17825793.82</v>
      </c>
      <c r="E299">
        <v>15852558.462915899</v>
      </c>
      <c r="F299">
        <v>20</v>
      </c>
      <c r="G299">
        <v>3724272.3230012399</v>
      </c>
      <c r="H299">
        <v>4.5919749354929804</v>
      </c>
      <c r="I299">
        <v>1249206.6972560401</v>
      </c>
      <c r="J299">
        <v>0</v>
      </c>
      <c r="M299">
        <v>2012</v>
      </c>
      <c r="N299">
        <v>3617113.47580782</v>
      </c>
      <c r="O299">
        <v>3359105.6657841098</v>
      </c>
      <c r="P299">
        <v>3628030.1824391801</v>
      </c>
      <c r="Q299">
        <v>3557143.1770983501</v>
      </c>
      <c r="R299">
        <v>3600786.7327474002</v>
      </c>
      <c r="S299">
        <v>3558328.3891504901</v>
      </c>
      <c r="T299">
        <v>3746938.1706518601</v>
      </c>
      <c r="U299">
        <v>3227504.5235491302</v>
      </c>
      <c r="V299">
        <v>3467157.3585043098</v>
      </c>
      <c r="W299">
        <v>3830897.53566849</v>
      </c>
      <c r="X299">
        <v>4019006.0722573199</v>
      </c>
      <c r="Y299">
        <v>4127804.4652244998</v>
      </c>
      <c r="Z299" s="27">
        <f t="shared" si="6"/>
        <v>43739815.748882957</v>
      </c>
    </row>
    <row r="300" spans="1:26" x14ac:dyDescent="0.2">
      <c r="A300" s="1">
        <v>39022</v>
      </c>
      <c r="B300">
        <v>221056.31</v>
      </c>
      <c r="C300">
        <v>25446743.670000002</v>
      </c>
      <c r="D300">
        <v>25667799.98</v>
      </c>
      <c r="E300">
        <v>25822337.701136101</v>
      </c>
      <c r="F300">
        <v>20</v>
      </c>
      <c r="G300">
        <v>3507277.8619028698</v>
      </c>
      <c r="H300">
        <v>7.6944846062054797</v>
      </c>
      <c r="I300">
        <v>1164357.81696081</v>
      </c>
      <c r="J300">
        <v>0</v>
      </c>
      <c r="M300">
        <v>2013</v>
      </c>
      <c r="N300">
        <v>4105230.1342321299</v>
      </c>
      <c r="O300">
        <v>3532687.4964948799</v>
      </c>
      <c r="P300">
        <v>4020816.7977016801</v>
      </c>
      <c r="Q300">
        <v>3533424.9274199102</v>
      </c>
      <c r="R300">
        <v>4076019.2154437001</v>
      </c>
      <c r="S300">
        <v>3595453.0088969599</v>
      </c>
      <c r="T300">
        <v>3744606.3363147001</v>
      </c>
      <c r="U300">
        <v>3614393.4490958098</v>
      </c>
      <c r="V300">
        <v>3679296.89777222</v>
      </c>
      <c r="W300">
        <v>3365870.6442591702</v>
      </c>
      <c r="X300">
        <v>3308458.3553426801</v>
      </c>
      <c r="Y300">
        <v>3481320.29714404</v>
      </c>
      <c r="Z300" s="27">
        <f t="shared" si="6"/>
        <v>44057577.560117878</v>
      </c>
    </row>
    <row r="301" spans="1:26" x14ac:dyDescent="0.2">
      <c r="A301" s="1">
        <v>39052</v>
      </c>
      <c r="B301">
        <v>250051.82</v>
      </c>
      <c r="C301">
        <v>27015971.43</v>
      </c>
      <c r="D301">
        <v>27266023.25</v>
      </c>
      <c r="E301">
        <v>26835788.343627401</v>
      </c>
      <c r="F301">
        <v>20</v>
      </c>
      <c r="G301">
        <v>3585457.1720061102</v>
      </c>
      <c r="H301">
        <v>7.8085248227116599</v>
      </c>
      <c r="I301">
        <v>1161342.9847518499</v>
      </c>
      <c r="J301">
        <v>0</v>
      </c>
      <c r="M301">
        <v>2014</v>
      </c>
      <c r="N301">
        <v>3194907.9605489802</v>
      </c>
      <c r="O301">
        <v>3019313.2043184</v>
      </c>
      <c r="P301">
        <v>3432112.0284853401</v>
      </c>
      <c r="Q301">
        <v>3363139.4439751501</v>
      </c>
      <c r="R301">
        <v>3577997.19551697</v>
      </c>
      <c r="S301">
        <v>3316014.4529355499</v>
      </c>
      <c r="T301">
        <v>3039114.0134418001</v>
      </c>
      <c r="U301">
        <v>3439937.0193895502</v>
      </c>
      <c r="V301">
        <v>3397015.3074591998</v>
      </c>
      <c r="W301">
        <v>3311869.8025758001</v>
      </c>
      <c r="X301">
        <v>3240570.8339133998</v>
      </c>
      <c r="Y301">
        <v>3366056.6068246998</v>
      </c>
      <c r="Z301" s="27">
        <f t="shared" si="6"/>
        <v>39698047.86938484</v>
      </c>
    </row>
    <row r="302" spans="1:26" x14ac:dyDescent="0.2">
      <c r="A302" s="1">
        <v>39083</v>
      </c>
      <c r="B302">
        <v>175126.47</v>
      </c>
      <c r="C302">
        <v>20785199.859999999</v>
      </c>
      <c r="D302">
        <v>20960326.329999998</v>
      </c>
      <c r="E302">
        <v>20952969.151554301</v>
      </c>
      <c r="F302">
        <v>20</v>
      </c>
      <c r="G302">
        <v>3431417.7115227999</v>
      </c>
      <c r="H302">
        <v>6.4240310248855499</v>
      </c>
      <c r="I302">
        <v>1090564.6866099499</v>
      </c>
      <c r="J302">
        <v>0</v>
      </c>
      <c r="M302">
        <v>2015</v>
      </c>
      <c r="N302">
        <v>3404761.4341886099</v>
      </c>
      <c r="O302">
        <v>2731077.1020644298</v>
      </c>
      <c r="P302">
        <v>2990729.1486962298</v>
      </c>
      <c r="Q302">
        <v>3039094.1946797702</v>
      </c>
      <c r="R302">
        <v>3218635.8573584598</v>
      </c>
      <c r="S302">
        <v>3131769.63831768</v>
      </c>
      <c r="T302">
        <v>3093487.3556683399</v>
      </c>
      <c r="U302">
        <v>2992774.2438230999</v>
      </c>
      <c r="V302">
        <v>2735426.7734534298</v>
      </c>
      <c r="W302">
        <v>2846330.88352441</v>
      </c>
      <c r="X302">
        <v>2653020.4554452999</v>
      </c>
      <c r="Y302">
        <v>2662992.7884186702</v>
      </c>
      <c r="Z302" s="27">
        <f t="shared" ref="Z302:Z308" si="7">SUM(N302:Y302)</f>
        <v>35500099.875638433</v>
      </c>
    </row>
    <row r="303" spans="1:26" x14ac:dyDescent="0.2">
      <c r="A303" s="1">
        <v>39114</v>
      </c>
      <c r="B303">
        <v>204256.42</v>
      </c>
      <c r="C303">
        <v>23829825.780000001</v>
      </c>
      <c r="D303">
        <v>24034082.199999999</v>
      </c>
      <c r="E303">
        <v>24140185.0809226</v>
      </c>
      <c r="F303">
        <v>20</v>
      </c>
      <c r="G303">
        <v>3187283.0760072102</v>
      </c>
      <c r="H303">
        <v>7.8831788170164199</v>
      </c>
      <c r="I303">
        <v>985737.34769235097</v>
      </c>
      <c r="J303">
        <v>0</v>
      </c>
      <c r="M303">
        <v>2016</v>
      </c>
      <c r="N303">
        <v>2595659.0126004498</v>
      </c>
      <c r="O303">
        <v>2404903.12819289</v>
      </c>
      <c r="P303">
        <v>2501164.0877212998</v>
      </c>
      <c r="Q303">
        <v>2354096.9744380298</v>
      </c>
      <c r="R303">
        <v>2513416.4455053001</v>
      </c>
      <c r="S303">
        <v>2393687.02612196</v>
      </c>
      <c r="T303">
        <v>2423122.7382212002</v>
      </c>
      <c r="U303">
        <v>2295513.9773722398</v>
      </c>
      <c r="V303">
        <v>2239326.9426642</v>
      </c>
      <c r="W303">
        <v>2197609.6370426798</v>
      </c>
      <c r="X303">
        <v>2124859.4222615999</v>
      </c>
      <c r="Y303">
        <v>2128786.52064216</v>
      </c>
      <c r="Z303" s="27">
        <f t="shared" si="7"/>
        <v>28172145.91278401</v>
      </c>
    </row>
    <row r="304" spans="1:26" x14ac:dyDescent="0.2">
      <c r="A304" s="1">
        <v>39142</v>
      </c>
      <c r="B304">
        <v>190814.05</v>
      </c>
      <c r="C304">
        <v>27671613.239999998</v>
      </c>
      <c r="D304">
        <v>27862427.289999999</v>
      </c>
      <c r="E304">
        <v>27872559.029697198</v>
      </c>
      <c r="F304">
        <v>20</v>
      </c>
      <c r="G304">
        <v>3758706.9102976499</v>
      </c>
      <c r="H304">
        <v>7.6890000034891797</v>
      </c>
      <c r="I304">
        <v>1028138.41669624</v>
      </c>
      <c r="J304">
        <v>0</v>
      </c>
      <c r="M304">
        <v>2017</v>
      </c>
      <c r="N304">
        <v>2104279.6087225401</v>
      </c>
      <c r="O304">
        <v>1913650.9600861401</v>
      </c>
      <c r="P304">
        <v>2019755.6599136</v>
      </c>
      <c r="Q304">
        <v>1700864.7131197001</v>
      </c>
      <c r="R304">
        <v>2007994.6094557999</v>
      </c>
      <c r="S304">
        <v>1968967.2081832399</v>
      </c>
      <c r="T304">
        <v>1944954.69382126</v>
      </c>
      <c r="U304">
        <v>1840798.449609</v>
      </c>
      <c r="V304">
        <v>1766036.3128402</v>
      </c>
      <c r="W304">
        <v>1770596.725237</v>
      </c>
      <c r="X304">
        <v>1791796.1227102</v>
      </c>
      <c r="Y304">
        <v>1742706.23000375</v>
      </c>
      <c r="Z304" s="27">
        <f t="shared" si="7"/>
        <v>22572401.293702431</v>
      </c>
    </row>
    <row r="305" spans="1:26" x14ac:dyDescent="0.2">
      <c r="A305" s="1">
        <v>39173</v>
      </c>
      <c r="B305">
        <v>193241.7</v>
      </c>
      <c r="C305">
        <v>27080343.73</v>
      </c>
      <c r="D305">
        <v>27273585.43</v>
      </c>
      <c r="E305">
        <v>27258578.213248901</v>
      </c>
      <c r="F305">
        <v>20</v>
      </c>
      <c r="G305">
        <v>3532409.0062794499</v>
      </c>
      <c r="H305">
        <v>8.0191246601754695</v>
      </c>
      <c r="I305">
        <v>1068249.9588325201</v>
      </c>
      <c r="J305">
        <v>0</v>
      </c>
      <c r="M305">
        <v>2018</v>
      </c>
      <c r="N305">
        <v>1758610.6901978999</v>
      </c>
      <c r="O305">
        <v>1626096.2700390001</v>
      </c>
      <c r="P305">
        <v>1746944.9304808499</v>
      </c>
      <c r="Q305">
        <v>1629049.73784092</v>
      </c>
      <c r="R305">
        <v>1613532.5216773101</v>
      </c>
      <c r="S305">
        <v>1656576.28301246</v>
      </c>
      <c r="T305">
        <v>1772589.35388948</v>
      </c>
      <c r="U305">
        <v>1709125.95836257</v>
      </c>
      <c r="V305">
        <v>1687060.8959718</v>
      </c>
      <c r="W305">
        <v>1811674.1080602801</v>
      </c>
      <c r="X305">
        <v>1782418.8463834701</v>
      </c>
      <c r="Y305">
        <v>1831192.0630068299</v>
      </c>
      <c r="Z305" s="27">
        <f t="shared" si="7"/>
        <v>20624871.658922873</v>
      </c>
    </row>
    <row r="306" spans="1:26" x14ac:dyDescent="0.2">
      <c r="A306" s="1">
        <v>39203</v>
      </c>
      <c r="B306">
        <v>195575.72</v>
      </c>
      <c r="C306">
        <v>29717471.41</v>
      </c>
      <c r="D306">
        <v>29913047.129999999</v>
      </c>
      <c r="E306">
        <v>29922788.594122</v>
      </c>
      <c r="F306">
        <v>20</v>
      </c>
      <c r="G306">
        <v>3847360.6544289798</v>
      </c>
      <c r="H306">
        <v>8.0844991414320297</v>
      </c>
      <c r="I306">
        <v>1181195.31338843</v>
      </c>
      <c r="J306">
        <v>0</v>
      </c>
      <c r="M306">
        <v>2019</v>
      </c>
      <c r="N306">
        <v>1869367.4409989</v>
      </c>
      <c r="O306">
        <v>1765621.2655382501</v>
      </c>
      <c r="P306">
        <v>1985336.3665335299</v>
      </c>
      <c r="Q306">
        <v>1828492.87032758</v>
      </c>
      <c r="R306">
        <v>1873205.27455342</v>
      </c>
      <c r="S306">
        <v>1730584.8639165999</v>
      </c>
      <c r="T306">
        <v>1524956.4207599</v>
      </c>
      <c r="U306">
        <v>2122316.5923958402</v>
      </c>
      <c r="V306">
        <v>2115027.4195042201</v>
      </c>
      <c r="W306">
        <v>2220137.2087758901</v>
      </c>
      <c r="X306">
        <v>2129055.1727904198</v>
      </c>
      <c r="Y306">
        <v>2225922.2715614499</v>
      </c>
      <c r="Z306" s="27">
        <f t="shared" si="7"/>
        <v>23390023.167656001</v>
      </c>
    </row>
    <row r="307" spans="1:26" x14ac:dyDescent="0.2">
      <c r="A307" s="1">
        <v>39234</v>
      </c>
      <c r="B307">
        <v>202715.24</v>
      </c>
      <c r="C307">
        <v>27885381.68</v>
      </c>
      <c r="D307">
        <v>28088096.920000002</v>
      </c>
      <c r="E307">
        <v>28118474.072347499</v>
      </c>
      <c r="F307">
        <v>20</v>
      </c>
      <c r="G307">
        <v>3801646.8529513599</v>
      </c>
      <c r="H307">
        <v>7.6928219033979301</v>
      </c>
      <c r="I307">
        <v>1126918.1070205499</v>
      </c>
      <c r="J307">
        <v>0</v>
      </c>
      <c r="M307">
        <v>2020</v>
      </c>
      <c r="N307">
        <v>2103275.3072195798</v>
      </c>
      <c r="O307">
        <v>1985643.2859313199</v>
      </c>
      <c r="P307">
        <v>2070357.5716444601</v>
      </c>
      <c r="Q307">
        <v>1869720.0293641</v>
      </c>
      <c r="R307">
        <v>1688187.0423145499</v>
      </c>
      <c r="S307">
        <v>1559977.76517929</v>
      </c>
      <c r="T307">
        <v>1631381.8765281001</v>
      </c>
      <c r="U307">
        <v>1249053.9469920499</v>
      </c>
      <c r="V307">
        <v>1321842.88292679</v>
      </c>
      <c r="W307">
        <v>1345844.81987499</v>
      </c>
      <c r="X307">
        <v>1411604.4240752701</v>
      </c>
      <c r="Y307">
        <v>1564146.4120160199</v>
      </c>
      <c r="Z307" s="27">
        <f t="shared" si="7"/>
        <v>19801035.364066519</v>
      </c>
    </row>
    <row r="308" spans="1:26" x14ac:dyDescent="0.2">
      <c r="A308" s="1">
        <v>39264</v>
      </c>
      <c r="B308">
        <v>149979.32999999999</v>
      </c>
      <c r="C308">
        <v>24944893.370000001</v>
      </c>
      <c r="D308">
        <v>25094872.699999999</v>
      </c>
      <c r="E308">
        <v>24565751.659792699</v>
      </c>
      <c r="F308">
        <v>20</v>
      </c>
      <c r="G308">
        <v>3781746.6914056502</v>
      </c>
      <c r="H308">
        <v>6.7149431241858899</v>
      </c>
      <c r="I308">
        <v>828462.28307438502</v>
      </c>
      <c r="J308">
        <v>0</v>
      </c>
      <c r="M308">
        <v>2021</v>
      </c>
      <c r="N308">
        <v>2226472.7443115199</v>
      </c>
      <c r="O308">
        <v>1982916.84945412</v>
      </c>
      <c r="P308">
        <v>2244654.3454335299</v>
      </c>
      <c r="Q308">
        <v>2157769.28734576</v>
      </c>
      <c r="R308">
        <v>2269551.3707495402</v>
      </c>
      <c r="S308">
        <v>2903310.77757442</v>
      </c>
      <c r="T308">
        <v>1637895.4940704999</v>
      </c>
      <c r="U308">
        <v>2340177.30899934</v>
      </c>
      <c r="V308">
        <v>2148382.3599020098</v>
      </c>
      <c r="W308">
        <v>2424316.5384784001</v>
      </c>
      <c r="X308">
        <v>2552476.5445043398</v>
      </c>
      <c r="Y308">
        <v>2653522.8601431302</v>
      </c>
      <c r="Z308" s="27">
        <f t="shared" si="7"/>
        <v>27541446.480966609</v>
      </c>
    </row>
    <row r="309" spans="1:26" x14ac:dyDescent="0.2">
      <c r="A309" s="1">
        <v>39295</v>
      </c>
      <c r="B309">
        <v>141149.37</v>
      </c>
      <c r="C309">
        <v>22138443.190000001</v>
      </c>
      <c r="D309">
        <v>22279592.559999999</v>
      </c>
      <c r="E309">
        <v>22272197.1524266</v>
      </c>
      <c r="F309">
        <v>20</v>
      </c>
      <c r="G309">
        <v>3496860.8815262401</v>
      </c>
      <c r="H309">
        <v>6.5871985415370302</v>
      </c>
      <c r="I309">
        <v>762319.74632090598</v>
      </c>
      <c r="J309">
        <v>0</v>
      </c>
      <c r="M309">
        <v>2022</v>
      </c>
      <c r="N309">
        <v>3014894.2819407801</v>
      </c>
      <c r="O309">
        <v>2754151.2868615398</v>
      </c>
      <c r="P309">
        <v>2968063.5550600099</v>
      </c>
      <c r="Q309">
        <v>2933593.6528232498</v>
      </c>
      <c r="R309">
        <v>2993385.5762193701</v>
      </c>
      <c r="S309">
        <v>2978837.5852659699</v>
      </c>
      <c r="T309">
        <v>3025635.0038676001</v>
      </c>
      <c r="U309">
        <v>2865428.5823254301</v>
      </c>
      <c r="V309">
        <v>3119350.0302615599</v>
      </c>
      <c r="W309">
        <v>3227805.4636215102</v>
      </c>
      <c r="X309">
        <v>3144027.66978388</v>
      </c>
      <c r="Y309">
        <v>3000283.4074300802</v>
      </c>
      <c r="Z309" s="27">
        <f>SUM(N309:Y309)</f>
        <v>36025456.095460981</v>
      </c>
    </row>
    <row r="310" spans="1:26" x14ac:dyDescent="0.2">
      <c r="A310" s="1">
        <v>39326</v>
      </c>
      <c r="B310">
        <v>110931.34</v>
      </c>
      <c r="C310">
        <v>20504219.420000002</v>
      </c>
      <c r="D310">
        <v>20615150.760000002</v>
      </c>
      <c r="E310">
        <v>20626483.09076</v>
      </c>
      <c r="F310">
        <v>20</v>
      </c>
      <c r="G310">
        <v>3473362.6859711502</v>
      </c>
      <c r="H310">
        <v>6.1631603739199701</v>
      </c>
      <c r="I310">
        <v>780408.17966958601</v>
      </c>
      <c r="J310">
        <v>0</v>
      </c>
      <c r="M310">
        <v>2023</v>
      </c>
      <c r="N310">
        <v>1764152.93548899</v>
      </c>
      <c r="Z310" s="27">
        <f>SUM(N310:Y310)</f>
        <v>1764152.93548899</v>
      </c>
    </row>
    <row r="311" spans="1:26" x14ac:dyDescent="0.2">
      <c r="A311" s="1">
        <v>39356</v>
      </c>
      <c r="B311">
        <v>142897.06</v>
      </c>
      <c r="C311">
        <v>24717855.960000001</v>
      </c>
      <c r="D311">
        <v>24860753.02</v>
      </c>
      <c r="E311">
        <v>24864150.452865999</v>
      </c>
      <c r="F311">
        <v>20</v>
      </c>
      <c r="G311">
        <v>3833954.5812043999</v>
      </c>
      <c r="H311">
        <v>6.7226645331073502</v>
      </c>
      <c r="I311">
        <v>910240.03174123797</v>
      </c>
      <c r="J311">
        <v>0</v>
      </c>
    </row>
    <row r="312" spans="1:26" x14ac:dyDescent="0.2">
      <c r="A312" s="1">
        <v>39387</v>
      </c>
      <c r="B312">
        <v>152354.49</v>
      </c>
      <c r="C312">
        <v>26231442.350000001</v>
      </c>
      <c r="D312">
        <v>26383796.84</v>
      </c>
      <c r="E312">
        <v>26388510.684780501</v>
      </c>
      <c r="F312">
        <v>20</v>
      </c>
      <c r="G312">
        <v>3398892.1835635598</v>
      </c>
      <c r="H312">
        <v>8.0136537795502907</v>
      </c>
      <c r="I312">
        <v>849034.50831752003</v>
      </c>
      <c r="J312">
        <v>0</v>
      </c>
    </row>
    <row r="313" spans="1:26" x14ac:dyDescent="0.2">
      <c r="A313" s="1">
        <v>39417</v>
      </c>
      <c r="B313">
        <v>165347.04</v>
      </c>
      <c r="C313">
        <v>28069402.93</v>
      </c>
      <c r="D313">
        <v>28234749.969999999</v>
      </c>
      <c r="E313">
        <v>29002740.465652101</v>
      </c>
      <c r="F313">
        <v>20</v>
      </c>
      <c r="G313">
        <v>3696247.7049747999</v>
      </c>
      <c r="H313">
        <v>8.0847982543294297</v>
      </c>
      <c r="I313">
        <v>880676.52709734405</v>
      </c>
      <c r="J313">
        <v>0</v>
      </c>
    </row>
    <row r="314" spans="1:26" x14ac:dyDescent="0.2">
      <c r="A314" s="1">
        <v>39448</v>
      </c>
      <c r="B314">
        <v>194423.45</v>
      </c>
      <c r="C314">
        <v>29292425.5</v>
      </c>
      <c r="D314">
        <v>29486848.949999999</v>
      </c>
      <c r="E314">
        <v>30396213.3901213</v>
      </c>
      <c r="F314">
        <v>20</v>
      </c>
      <c r="G314">
        <v>3730716.59485282</v>
      </c>
      <c r="H314">
        <v>8.3794344840818393</v>
      </c>
      <c r="I314">
        <v>865081.895124787</v>
      </c>
      <c r="J314">
        <v>0</v>
      </c>
    </row>
    <row r="315" spans="1:26" x14ac:dyDescent="0.2">
      <c r="A315" s="1">
        <v>39479</v>
      </c>
      <c r="B315">
        <v>161840.10999999999</v>
      </c>
      <c r="C315">
        <v>30207845.710000001</v>
      </c>
      <c r="D315">
        <v>30369685.82</v>
      </c>
      <c r="E315">
        <v>30331711.019090898</v>
      </c>
      <c r="F315">
        <v>20</v>
      </c>
      <c r="G315">
        <v>3481908.9951343099</v>
      </c>
      <c r="H315">
        <v>8.9245190019159697</v>
      </c>
      <c r="I315">
        <v>742651.97092738305</v>
      </c>
      <c r="J315">
        <v>0</v>
      </c>
    </row>
    <row r="316" spans="1:26" x14ac:dyDescent="0.2">
      <c r="A316" s="1">
        <v>39508</v>
      </c>
      <c r="B316">
        <v>193580.78</v>
      </c>
      <c r="C316">
        <v>35948887.140000001</v>
      </c>
      <c r="D316">
        <v>36142467.920000002</v>
      </c>
      <c r="E316">
        <v>36159656.564420797</v>
      </c>
      <c r="F316">
        <v>20</v>
      </c>
      <c r="G316">
        <v>3754457.7083301698</v>
      </c>
      <c r="H316">
        <v>9.8720761925536493</v>
      </c>
      <c r="I316">
        <v>904635.99393502204</v>
      </c>
      <c r="J316">
        <v>0</v>
      </c>
    </row>
    <row r="317" spans="1:26" x14ac:dyDescent="0.2">
      <c r="A317" s="1">
        <v>39539</v>
      </c>
      <c r="B317">
        <v>278472.51</v>
      </c>
      <c r="C317">
        <v>37207911.299999997</v>
      </c>
      <c r="D317">
        <v>37486383.810000002</v>
      </c>
      <c r="E317">
        <v>37487292.0625128</v>
      </c>
      <c r="F317">
        <v>20</v>
      </c>
      <c r="G317">
        <v>3601038.3554089</v>
      </c>
      <c r="H317">
        <v>10.6751759952034</v>
      </c>
      <c r="I317">
        <v>954426.14695503702</v>
      </c>
      <c r="J317">
        <v>0</v>
      </c>
    </row>
    <row r="318" spans="1:26" x14ac:dyDescent="0.2">
      <c r="A318" s="1">
        <v>39569</v>
      </c>
      <c r="B318">
        <v>363741.35</v>
      </c>
      <c r="C318">
        <v>50508546.520000003</v>
      </c>
      <c r="D318">
        <v>50872287.869999997</v>
      </c>
      <c r="E318">
        <v>50930039.084414601</v>
      </c>
      <c r="F318">
        <v>20</v>
      </c>
      <c r="G318">
        <v>4320099.2010811502</v>
      </c>
      <c r="H318">
        <v>11.992701605190501</v>
      </c>
      <c r="I318">
        <v>879621.53897376405</v>
      </c>
      <c r="J318">
        <v>0</v>
      </c>
    </row>
    <row r="319" spans="1:26" x14ac:dyDescent="0.2">
      <c r="A319" s="1">
        <v>39600</v>
      </c>
      <c r="B319">
        <v>393421.6</v>
      </c>
      <c r="C319">
        <v>55749983.310000002</v>
      </c>
      <c r="D319">
        <v>56143404.909999996</v>
      </c>
      <c r="E319">
        <v>37445144.416812897</v>
      </c>
      <c r="F319">
        <v>20</v>
      </c>
      <c r="G319">
        <v>4358968.2792846598</v>
      </c>
      <c r="H319">
        <v>8.7918107812123694</v>
      </c>
      <c r="I319">
        <v>878079.89596476394</v>
      </c>
      <c r="J319">
        <v>0</v>
      </c>
    </row>
    <row r="320" spans="1:26" x14ac:dyDescent="0.2">
      <c r="A320" s="1">
        <v>39630</v>
      </c>
      <c r="B320">
        <v>339546.96</v>
      </c>
      <c r="C320">
        <v>57710399.009999998</v>
      </c>
      <c r="D320">
        <v>58049945.969999999</v>
      </c>
      <c r="E320">
        <v>58048315.080166399</v>
      </c>
      <c r="F320">
        <v>20</v>
      </c>
      <c r="G320">
        <v>4639414.5826604404</v>
      </c>
      <c r="H320">
        <v>12.7504006115837</v>
      </c>
      <c r="I320">
        <v>1106079.4519779801</v>
      </c>
      <c r="J320">
        <v>0</v>
      </c>
    </row>
    <row r="321" spans="1:10" x14ac:dyDescent="0.2">
      <c r="A321" s="1">
        <v>39661</v>
      </c>
      <c r="B321">
        <v>148458.48000000001</v>
      </c>
      <c r="C321">
        <v>37978763.619999997</v>
      </c>
      <c r="D321">
        <v>38127222.100000001</v>
      </c>
      <c r="E321">
        <v>38127734.409976304</v>
      </c>
      <c r="F321">
        <v>20</v>
      </c>
      <c r="G321">
        <v>4254048.2048297198</v>
      </c>
      <c r="H321">
        <v>9.2092910267715293</v>
      </c>
      <c r="I321">
        <v>1049033.55021551</v>
      </c>
      <c r="J321">
        <v>0</v>
      </c>
    </row>
    <row r="322" spans="1:10" x14ac:dyDescent="0.2">
      <c r="A322" s="1">
        <v>39692</v>
      </c>
      <c r="B322">
        <v>113303.51</v>
      </c>
      <c r="C322">
        <v>13482057.140000001</v>
      </c>
      <c r="D322">
        <v>13595360.65</v>
      </c>
      <c r="E322">
        <v>13456449.658488501</v>
      </c>
      <c r="F322">
        <v>20</v>
      </c>
      <c r="G322">
        <v>1642121.1776660201</v>
      </c>
      <c r="H322">
        <v>8.4602056970426691</v>
      </c>
      <c r="I322">
        <v>436233.28403592098</v>
      </c>
      <c r="J322">
        <v>0</v>
      </c>
    </row>
    <row r="323" spans="1:10" x14ac:dyDescent="0.2">
      <c r="A323" s="1">
        <v>39722</v>
      </c>
      <c r="B323">
        <v>226040.71</v>
      </c>
      <c r="C323">
        <v>24315782.670000002</v>
      </c>
      <c r="D323">
        <v>24541823.379999999</v>
      </c>
      <c r="E323">
        <v>24516246.8864257</v>
      </c>
      <c r="F323">
        <v>20</v>
      </c>
      <c r="G323">
        <v>3450697.9705383801</v>
      </c>
      <c r="H323">
        <v>7.37356156010111</v>
      </c>
      <c r="I323">
        <v>927687.02465500101</v>
      </c>
      <c r="J323">
        <v>0</v>
      </c>
    </row>
    <row r="324" spans="1:10" x14ac:dyDescent="0.2">
      <c r="A324" s="1">
        <v>39753</v>
      </c>
      <c r="B324">
        <v>253728.78</v>
      </c>
      <c r="C324">
        <v>25399464.870000001</v>
      </c>
      <c r="D324">
        <v>25653193.649999999</v>
      </c>
      <c r="E324">
        <v>25735619.900881</v>
      </c>
      <c r="F324">
        <v>20</v>
      </c>
      <c r="G324">
        <v>3823545.4159350898</v>
      </c>
      <c r="H324">
        <v>6.9644581670334302</v>
      </c>
      <c r="I324">
        <v>893302.19815142802</v>
      </c>
      <c r="J324">
        <v>0</v>
      </c>
    </row>
    <row r="325" spans="1:10" x14ac:dyDescent="0.2">
      <c r="A325" s="1">
        <v>39783</v>
      </c>
      <c r="B325">
        <v>236172.11</v>
      </c>
      <c r="C325">
        <v>19731165.34</v>
      </c>
      <c r="D325">
        <v>19967337.449999999</v>
      </c>
      <c r="E325">
        <v>19982437.0653922</v>
      </c>
      <c r="F325">
        <v>20</v>
      </c>
      <c r="G325">
        <v>3184282.9857755699</v>
      </c>
      <c r="H325">
        <v>6.5227008177813603</v>
      </c>
      <c r="I325">
        <v>787688.16997339705</v>
      </c>
      <c r="J325">
        <v>0</v>
      </c>
    </row>
    <row r="326" spans="1:10" x14ac:dyDescent="0.2">
      <c r="A326" s="1">
        <v>39814</v>
      </c>
      <c r="B326">
        <v>183694.42</v>
      </c>
      <c r="C326">
        <v>19149213.550000001</v>
      </c>
      <c r="D326">
        <v>19332907.969999999</v>
      </c>
      <c r="E326">
        <v>19305246.322634298</v>
      </c>
      <c r="F326">
        <v>20</v>
      </c>
      <c r="G326">
        <v>3438444.2367176502</v>
      </c>
      <c r="H326">
        <v>5.8785089938159301</v>
      </c>
      <c r="I326">
        <v>907679.04764496605</v>
      </c>
      <c r="J326">
        <v>0</v>
      </c>
    </row>
    <row r="327" spans="1:10" x14ac:dyDescent="0.2">
      <c r="A327" s="1">
        <v>39845</v>
      </c>
      <c r="B327">
        <v>140762.69</v>
      </c>
      <c r="C327">
        <v>14610177.300000001</v>
      </c>
      <c r="D327">
        <v>14750939.99</v>
      </c>
      <c r="E327">
        <v>14961793.710594</v>
      </c>
      <c r="F327">
        <v>20</v>
      </c>
      <c r="G327">
        <v>3579269.6434981502</v>
      </c>
      <c r="H327">
        <v>4.4245692565385202</v>
      </c>
      <c r="I327">
        <v>874932.71488943906</v>
      </c>
      <c r="J327">
        <v>0</v>
      </c>
    </row>
    <row r="328" spans="1:10" x14ac:dyDescent="0.2">
      <c r="A328" s="1">
        <v>39873</v>
      </c>
      <c r="B328">
        <v>172483.23</v>
      </c>
      <c r="C328">
        <v>13519293.109999999</v>
      </c>
      <c r="D328">
        <v>13691776.34</v>
      </c>
      <c r="E328">
        <v>14066299.8028457</v>
      </c>
      <c r="F328">
        <v>20</v>
      </c>
      <c r="G328">
        <v>3520944.6226184801</v>
      </c>
      <c r="H328">
        <v>4.2510659354241902</v>
      </c>
      <c r="I328">
        <v>901467.94288264797</v>
      </c>
      <c r="J328">
        <v>0</v>
      </c>
    </row>
    <row r="329" spans="1:10" x14ac:dyDescent="0.2">
      <c r="A329" s="1">
        <v>39904</v>
      </c>
      <c r="B329">
        <v>113671.79</v>
      </c>
      <c r="C329">
        <v>12040901.01</v>
      </c>
      <c r="D329">
        <v>12154572.800000001</v>
      </c>
      <c r="E329">
        <v>12396159.120420899</v>
      </c>
      <c r="F329">
        <v>20</v>
      </c>
      <c r="G329">
        <v>3511916.9513164898</v>
      </c>
      <c r="H329">
        <v>3.7911277477894401</v>
      </c>
      <c r="I329">
        <v>917966.68164707499</v>
      </c>
      <c r="J329">
        <v>0</v>
      </c>
    </row>
    <row r="330" spans="1:10" x14ac:dyDescent="0.2">
      <c r="A330" s="1">
        <v>39934</v>
      </c>
      <c r="B330">
        <v>124280.8</v>
      </c>
      <c r="C330">
        <v>12922748.310000001</v>
      </c>
      <c r="D330">
        <v>13047029.109999999</v>
      </c>
      <c r="E330">
        <v>13201330.4429045</v>
      </c>
      <c r="F330">
        <v>20</v>
      </c>
      <c r="G330">
        <v>3769963.5557009</v>
      </c>
      <c r="H330">
        <v>3.7301108514953101</v>
      </c>
      <c r="I330">
        <v>861051.52595723001</v>
      </c>
      <c r="J330">
        <v>0</v>
      </c>
    </row>
    <row r="331" spans="1:10" x14ac:dyDescent="0.2">
      <c r="A331" s="1">
        <v>39965</v>
      </c>
      <c r="B331">
        <v>119206.2</v>
      </c>
      <c r="C331">
        <v>12222747.59</v>
      </c>
      <c r="D331">
        <v>12341953.789999999</v>
      </c>
      <c r="E331">
        <v>12452625.2150946</v>
      </c>
      <c r="F331">
        <v>20</v>
      </c>
      <c r="G331">
        <v>3351008.7082273802</v>
      </c>
      <c r="H331">
        <v>3.9686409992924299</v>
      </c>
      <c r="I331">
        <v>846325.33336250705</v>
      </c>
      <c r="J331">
        <v>0</v>
      </c>
    </row>
    <row r="332" spans="1:10" x14ac:dyDescent="0.2">
      <c r="A332" s="1">
        <v>39995</v>
      </c>
      <c r="B332">
        <v>83050.92</v>
      </c>
      <c r="C332">
        <v>11691626.25</v>
      </c>
      <c r="D332">
        <v>11774677.17</v>
      </c>
      <c r="E332">
        <v>11763289.3089677</v>
      </c>
      <c r="F332">
        <v>20</v>
      </c>
      <c r="G332">
        <v>4357713.6781390402</v>
      </c>
      <c r="H332">
        <v>2.9160507337914301</v>
      </c>
      <c r="I332">
        <v>944024.85982260702</v>
      </c>
      <c r="J332">
        <v>0</v>
      </c>
    </row>
    <row r="333" spans="1:10" x14ac:dyDescent="0.2">
      <c r="A333" s="1">
        <v>40026</v>
      </c>
      <c r="B333">
        <v>76460</v>
      </c>
      <c r="C333">
        <v>10569459.74</v>
      </c>
      <c r="D333">
        <v>10645919.74</v>
      </c>
      <c r="E333">
        <v>10647638.799040001</v>
      </c>
      <c r="F333">
        <v>20</v>
      </c>
      <c r="G333">
        <v>3418958.5700597102</v>
      </c>
      <c r="H333">
        <v>3.3955239535511899</v>
      </c>
      <c r="I333">
        <v>961516.92179683899</v>
      </c>
      <c r="J333">
        <v>0</v>
      </c>
    </row>
    <row r="334" spans="1:10" x14ac:dyDescent="0.2">
      <c r="A334" s="1">
        <v>40057</v>
      </c>
      <c r="B334">
        <v>94521.03</v>
      </c>
      <c r="C334">
        <v>8667917.9199999999</v>
      </c>
      <c r="D334">
        <v>8762438.9499999993</v>
      </c>
      <c r="E334">
        <v>8789703.6995650604</v>
      </c>
      <c r="F334">
        <v>20</v>
      </c>
      <c r="G334">
        <v>3143287.55374848</v>
      </c>
      <c r="H334">
        <v>3.07124286755259</v>
      </c>
      <c r="I334">
        <v>864095.78055181203</v>
      </c>
      <c r="J334">
        <v>0</v>
      </c>
    </row>
    <row r="335" spans="1:10" x14ac:dyDescent="0.2">
      <c r="A335" s="1">
        <v>40087</v>
      </c>
      <c r="B335">
        <v>180469.17</v>
      </c>
      <c r="C335">
        <v>12278825.890000001</v>
      </c>
      <c r="D335">
        <v>12459295.060000001</v>
      </c>
      <c r="E335">
        <v>12460804.2541238</v>
      </c>
      <c r="F335">
        <v>20</v>
      </c>
      <c r="G335">
        <v>3296087.82257229</v>
      </c>
      <c r="H335">
        <v>4.0386588974423896</v>
      </c>
      <c r="I335">
        <v>850970.15725922503</v>
      </c>
      <c r="J335">
        <v>0</v>
      </c>
    </row>
    <row r="336" spans="1:10" x14ac:dyDescent="0.2">
      <c r="A336" s="1">
        <v>40118</v>
      </c>
      <c r="B336">
        <v>145712.70000000001</v>
      </c>
      <c r="C336">
        <v>11558513.76</v>
      </c>
      <c r="D336">
        <v>11704226.460000001</v>
      </c>
      <c r="E336">
        <v>11691242.0141125</v>
      </c>
      <c r="F336">
        <v>20</v>
      </c>
      <c r="G336">
        <v>3062273.5011873702</v>
      </c>
      <c r="H336">
        <v>4.2034590121698701</v>
      </c>
      <c r="I336">
        <v>1180899.1321824701</v>
      </c>
      <c r="J336">
        <v>0</v>
      </c>
    </row>
    <row r="337" spans="1:10" x14ac:dyDescent="0.2">
      <c r="A337" s="1">
        <v>40148</v>
      </c>
      <c r="B337">
        <v>196593.85</v>
      </c>
      <c r="C337">
        <v>15052204.65</v>
      </c>
      <c r="D337">
        <v>15248798.5</v>
      </c>
      <c r="E337">
        <v>15351530.4850855</v>
      </c>
      <c r="F337">
        <v>20</v>
      </c>
      <c r="G337">
        <v>3246835.2152069202</v>
      </c>
      <c r="H337">
        <v>4.9788914572069496</v>
      </c>
      <c r="I337">
        <v>814109.63086690905</v>
      </c>
      <c r="J337">
        <v>0</v>
      </c>
    </row>
    <row r="338" spans="1:10" x14ac:dyDescent="0.2">
      <c r="A338" s="1">
        <v>40179</v>
      </c>
      <c r="B338">
        <v>273339.95</v>
      </c>
      <c r="C338">
        <v>17147202.699999999</v>
      </c>
      <c r="D338">
        <v>17420542.649999999</v>
      </c>
      <c r="E338">
        <v>17423768.123401798</v>
      </c>
      <c r="F338">
        <v>20</v>
      </c>
      <c r="G338">
        <v>3115838.4952301602</v>
      </c>
      <c r="H338">
        <v>5.8381782827725797</v>
      </c>
      <c r="I338">
        <v>767052.51207771502</v>
      </c>
      <c r="J338">
        <v>0</v>
      </c>
    </row>
    <row r="339" spans="1:10" x14ac:dyDescent="0.2">
      <c r="A339" s="1">
        <v>40210</v>
      </c>
      <c r="B339">
        <v>206552.52</v>
      </c>
      <c r="C339">
        <v>14248063.77</v>
      </c>
      <c r="D339">
        <v>14454616.289999999</v>
      </c>
      <c r="E339">
        <v>14117695.989097301</v>
      </c>
      <c r="F339">
        <v>20</v>
      </c>
      <c r="G339">
        <v>2709249.6322354199</v>
      </c>
      <c r="H339">
        <v>5.4699121892612101</v>
      </c>
      <c r="I339">
        <v>701661.59801862901</v>
      </c>
      <c r="J339">
        <v>0</v>
      </c>
    </row>
    <row r="340" spans="1:10" x14ac:dyDescent="0.2">
      <c r="A340" s="1">
        <v>40238</v>
      </c>
      <c r="B340">
        <v>170361.12</v>
      </c>
      <c r="C340">
        <v>11524796.369999999</v>
      </c>
      <c r="D340">
        <v>11695157.49</v>
      </c>
      <c r="E340">
        <v>11881760.968352299</v>
      </c>
      <c r="F340">
        <v>20</v>
      </c>
      <c r="G340">
        <v>2606749.0670757201</v>
      </c>
      <c r="H340">
        <v>4.80318878961591</v>
      </c>
      <c r="I340">
        <v>638946.92796746001</v>
      </c>
      <c r="J340">
        <v>0</v>
      </c>
    </row>
    <row r="341" spans="1:10" x14ac:dyDescent="0.2">
      <c r="A341" s="1">
        <v>40269</v>
      </c>
      <c r="B341">
        <v>176834.94</v>
      </c>
      <c r="C341">
        <v>12066162.41</v>
      </c>
      <c r="D341">
        <v>12242997.35</v>
      </c>
      <c r="E341">
        <v>12308917.234237101</v>
      </c>
      <c r="F341">
        <v>20</v>
      </c>
      <c r="G341">
        <v>3145341.4897636799</v>
      </c>
      <c r="H341">
        <v>4.1758151927930802</v>
      </c>
      <c r="I341">
        <v>825447.545240507</v>
      </c>
      <c r="J341">
        <v>0</v>
      </c>
    </row>
    <row r="342" spans="1:10" x14ac:dyDescent="0.2">
      <c r="A342" s="1">
        <v>40299</v>
      </c>
      <c r="B342">
        <v>225580.93</v>
      </c>
      <c r="C342">
        <v>12730137.17</v>
      </c>
      <c r="D342">
        <v>12955718.1</v>
      </c>
      <c r="E342">
        <v>12927044.9575989</v>
      </c>
      <c r="F342">
        <v>20</v>
      </c>
      <c r="G342">
        <v>3115673.0132726198</v>
      </c>
      <c r="H342">
        <v>4.4044655523632601</v>
      </c>
      <c r="I342">
        <v>795829.50178812398</v>
      </c>
      <c r="J342">
        <v>0</v>
      </c>
    </row>
    <row r="343" spans="1:10" x14ac:dyDescent="0.2">
      <c r="A343" s="1">
        <v>40330</v>
      </c>
      <c r="B343">
        <v>276710.75</v>
      </c>
      <c r="C343">
        <v>14504991.66</v>
      </c>
      <c r="D343">
        <v>14781702.41</v>
      </c>
      <c r="E343">
        <v>14781475.901387401</v>
      </c>
      <c r="F343">
        <v>20</v>
      </c>
      <c r="G343">
        <v>3226898.8289640602</v>
      </c>
      <c r="H343">
        <v>4.8333186692940799</v>
      </c>
      <c r="I343">
        <v>815154.452567806</v>
      </c>
      <c r="J343">
        <v>0</v>
      </c>
    </row>
    <row r="344" spans="1:10" x14ac:dyDescent="0.2">
      <c r="A344" s="1">
        <v>40360</v>
      </c>
      <c r="B344">
        <v>335200.3</v>
      </c>
      <c r="C344">
        <v>15676153.039999999</v>
      </c>
      <c r="D344">
        <v>16011353.34</v>
      </c>
      <c r="E344">
        <v>17007695.177645601</v>
      </c>
      <c r="F344">
        <v>20</v>
      </c>
      <c r="G344">
        <v>3603416.7345902501</v>
      </c>
      <c r="H344">
        <v>4.8518343242063997</v>
      </c>
      <c r="I344">
        <v>475485.81965905702</v>
      </c>
      <c r="J344">
        <v>0</v>
      </c>
    </row>
    <row r="345" spans="1:10" x14ac:dyDescent="0.2">
      <c r="A345" s="1">
        <v>40391</v>
      </c>
      <c r="B345">
        <v>326985.15999999997</v>
      </c>
      <c r="C345">
        <v>14605056.050000001</v>
      </c>
      <c r="D345">
        <v>14932041.210000001</v>
      </c>
      <c r="E345">
        <v>14921489.1405658</v>
      </c>
      <c r="F345">
        <v>20</v>
      </c>
      <c r="G345">
        <v>3299601.29664071</v>
      </c>
      <c r="H345">
        <v>4.63324104814299</v>
      </c>
      <c r="I345">
        <v>366359.02953573002</v>
      </c>
      <c r="J345">
        <v>0</v>
      </c>
    </row>
    <row r="346" spans="1:10" x14ac:dyDescent="0.2">
      <c r="A346" s="1">
        <v>40422</v>
      </c>
      <c r="B346">
        <v>154033.45000000001</v>
      </c>
      <c r="C346">
        <v>11605544.369999999</v>
      </c>
      <c r="D346">
        <v>11759577.82</v>
      </c>
      <c r="E346">
        <v>11966910.320000101</v>
      </c>
      <c r="F346">
        <v>20</v>
      </c>
      <c r="G346">
        <v>3054703.3281309102</v>
      </c>
      <c r="H346">
        <v>4.0427549877884799</v>
      </c>
      <c r="I346">
        <v>382506.79601515498</v>
      </c>
      <c r="J346">
        <v>0</v>
      </c>
    </row>
    <row r="347" spans="1:10" x14ac:dyDescent="0.2">
      <c r="A347" s="1">
        <v>40452</v>
      </c>
      <c r="B347">
        <v>249169.29</v>
      </c>
      <c r="C347">
        <v>11246389.609999999</v>
      </c>
      <c r="D347">
        <v>11495558.9</v>
      </c>
      <c r="E347">
        <v>11508804.8453355</v>
      </c>
      <c r="F347">
        <v>20</v>
      </c>
      <c r="G347">
        <v>3151944.3827365199</v>
      </c>
      <c r="H347">
        <v>3.7809241724888598</v>
      </c>
      <c r="I347">
        <v>408457.86169342499</v>
      </c>
      <c r="J347">
        <v>0</v>
      </c>
    </row>
    <row r="348" spans="1:10" x14ac:dyDescent="0.2">
      <c r="A348" s="1">
        <v>40483</v>
      </c>
      <c r="B348">
        <v>270417.90999999997</v>
      </c>
      <c r="C348">
        <v>10058495.67</v>
      </c>
      <c r="D348">
        <v>10328913.58</v>
      </c>
      <c r="E348">
        <v>8804444.1698768009</v>
      </c>
      <c r="F348">
        <v>20</v>
      </c>
      <c r="G348">
        <v>2904288.6859379499</v>
      </c>
      <c r="H348">
        <v>3.1579082910649801</v>
      </c>
      <c r="I348">
        <v>367033.15109286999</v>
      </c>
      <c r="J348">
        <v>0</v>
      </c>
    </row>
    <row r="349" spans="1:10" x14ac:dyDescent="0.2">
      <c r="A349" s="1">
        <v>40513</v>
      </c>
      <c r="B349">
        <v>341627.75</v>
      </c>
      <c r="C349">
        <v>14686881.060000001</v>
      </c>
      <c r="D349">
        <v>15028508.810000001</v>
      </c>
      <c r="E349">
        <v>14989088.6054828</v>
      </c>
      <c r="F349">
        <v>20</v>
      </c>
      <c r="G349">
        <v>3457136.50756909</v>
      </c>
      <c r="H349">
        <v>4.4622529544192702</v>
      </c>
      <c r="I349">
        <v>437528.98924807803</v>
      </c>
      <c r="J349">
        <v>0</v>
      </c>
    </row>
    <row r="350" spans="1:10" x14ac:dyDescent="0.2">
      <c r="A350" s="1">
        <v>40544</v>
      </c>
      <c r="B350">
        <v>316094.64</v>
      </c>
      <c r="C350">
        <v>15312546.34</v>
      </c>
      <c r="D350">
        <v>15628640.98</v>
      </c>
      <c r="E350">
        <v>15628757.619625499</v>
      </c>
      <c r="F350">
        <v>20</v>
      </c>
      <c r="G350">
        <v>3457243.0842013899</v>
      </c>
      <c r="H350">
        <v>4.6398594197140302</v>
      </c>
      <c r="I350">
        <v>412364.27084748802</v>
      </c>
      <c r="J350">
        <v>0</v>
      </c>
    </row>
    <row r="351" spans="1:10" x14ac:dyDescent="0.2">
      <c r="A351" s="1">
        <v>40575</v>
      </c>
      <c r="B351">
        <v>247230.6</v>
      </c>
      <c r="C351">
        <v>13422387.67</v>
      </c>
      <c r="D351">
        <v>13669618.27</v>
      </c>
      <c r="E351">
        <v>13678497.720225601</v>
      </c>
      <c r="F351">
        <v>20</v>
      </c>
      <c r="G351">
        <v>3223437.2451164201</v>
      </c>
      <c r="H351">
        <v>4.3568288453727098</v>
      </c>
      <c r="I351">
        <v>365466.65054637799</v>
      </c>
      <c r="J351">
        <v>0</v>
      </c>
    </row>
    <row r="352" spans="1:10" x14ac:dyDescent="0.2">
      <c r="A352" s="1">
        <v>40603</v>
      </c>
      <c r="B352">
        <v>216211.78</v>
      </c>
      <c r="C352">
        <v>14893724.58</v>
      </c>
      <c r="D352">
        <v>15109936.359999999</v>
      </c>
      <c r="E352">
        <v>15152482.267147901</v>
      </c>
      <c r="F352">
        <v>20</v>
      </c>
      <c r="G352">
        <v>3762696.9150382401</v>
      </c>
      <c r="H352">
        <v>4.1418203555505997</v>
      </c>
      <c r="I352">
        <v>431932.40732495498</v>
      </c>
      <c r="J352">
        <v>0</v>
      </c>
    </row>
    <row r="353" spans="1:10" x14ac:dyDescent="0.2">
      <c r="A353" s="1">
        <v>40634</v>
      </c>
      <c r="B353">
        <v>211471.28</v>
      </c>
      <c r="C353">
        <v>15579333.140000001</v>
      </c>
      <c r="D353">
        <v>15790804.42</v>
      </c>
      <c r="E353">
        <v>15890013.7665741</v>
      </c>
      <c r="F353">
        <v>20</v>
      </c>
      <c r="G353">
        <v>3672049.0705538299</v>
      </c>
      <c r="H353">
        <v>4.4418454343045504</v>
      </c>
      <c r="I353">
        <v>420660.63200771902</v>
      </c>
      <c r="J353">
        <v>0</v>
      </c>
    </row>
    <row r="354" spans="1:10" x14ac:dyDescent="0.2">
      <c r="A354" s="1">
        <v>40664</v>
      </c>
      <c r="B354">
        <v>301260.32</v>
      </c>
      <c r="C354">
        <v>14943290.130000001</v>
      </c>
      <c r="D354">
        <v>15244550.449999999</v>
      </c>
      <c r="E354">
        <v>15416697.2257965</v>
      </c>
      <c r="F354">
        <v>20</v>
      </c>
      <c r="G354">
        <v>3481557.13080739</v>
      </c>
      <c r="H354">
        <v>4.5530259141379803</v>
      </c>
      <c r="I354">
        <v>434922.612321419</v>
      </c>
      <c r="J354">
        <v>0</v>
      </c>
    </row>
    <row r="355" spans="1:10" x14ac:dyDescent="0.2">
      <c r="A355" s="1">
        <v>40695</v>
      </c>
      <c r="B355">
        <v>323791.93</v>
      </c>
      <c r="C355">
        <v>14994467.470000001</v>
      </c>
      <c r="D355">
        <v>15318259.4</v>
      </c>
      <c r="E355">
        <v>15359253.7033295</v>
      </c>
      <c r="F355">
        <v>20</v>
      </c>
      <c r="G355">
        <v>3352562.4752425398</v>
      </c>
      <c r="H355">
        <v>4.7047112893289604</v>
      </c>
      <c r="I355">
        <v>413584.82212473801</v>
      </c>
      <c r="J355">
        <v>0</v>
      </c>
    </row>
    <row r="356" spans="1:10" x14ac:dyDescent="0.2">
      <c r="A356" s="1">
        <v>40725</v>
      </c>
      <c r="B356">
        <v>334613.86</v>
      </c>
      <c r="C356">
        <v>15460597.689999999</v>
      </c>
      <c r="D356">
        <v>15795211.550000001</v>
      </c>
      <c r="E356">
        <v>15828017.6252892</v>
      </c>
      <c r="F356">
        <v>20</v>
      </c>
      <c r="G356">
        <v>3517719.4931378299</v>
      </c>
      <c r="H356">
        <v>4.6218245351182903</v>
      </c>
      <c r="I356">
        <v>430264.63575910399</v>
      </c>
      <c r="J356">
        <v>0</v>
      </c>
    </row>
    <row r="357" spans="1:10" x14ac:dyDescent="0.2">
      <c r="A357" s="1">
        <v>40756</v>
      </c>
      <c r="B357">
        <v>373390.22</v>
      </c>
      <c r="C357">
        <v>15233201.48</v>
      </c>
      <c r="D357">
        <v>15606591.699999999</v>
      </c>
      <c r="E357">
        <v>15882695.5530321</v>
      </c>
      <c r="F357">
        <v>20</v>
      </c>
      <c r="G357">
        <v>3653274.17930101</v>
      </c>
      <c r="H357">
        <v>4.4656268649945501</v>
      </c>
      <c r="I357">
        <v>431463.76724535797</v>
      </c>
      <c r="J357">
        <v>0</v>
      </c>
    </row>
    <row r="358" spans="1:10" x14ac:dyDescent="0.2">
      <c r="A358" s="1">
        <v>40787</v>
      </c>
      <c r="B358">
        <v>502613.16</v>
      </c>
      <c r="C358">
        <v>12669860.85</v>
      </c>
      <c r="D358">
        <v>13172474.01</v>
      </c>
      <c r="E358">
        <v>13172737.1727592</v>
      </c>
      <c r="F358">
        <v>20</v>
      </c>
      <c r="G358">
        <v>3283584.1392127201</v>
      </c>
      <c r="H358">
        <v>4.1456518700787299</v>
      </c>
      <c r="I358">
        <v>439859.55452883098</v>
      </c>
      <c r="J358">
        <v>0</v>
      </c>
    </row>
    <row r="359" spans="1:10" x14ac:dyDescent="0.2">
      <c r="A359" s="1">
        <v>40817</v>
      </c>
      <c r="B359">
        <v>373365.91</v>
      </c>
      <c r="C359">
        <v>13080733.75</v>
      </c>
      <c r="D359">
        <v>13454099.66</v>
      </c>
      <c r="E359">
        <v>13290887.6356689</v>
      </c>
      <c r="F359">
        <v>20</v>
      </c>
      <c r="G359">
        <v>3631482.0895234901</v>
      </c>
      <c r="H359">
        <v>3.7838679494963801</v>
      </c>
      <c r="I359">
        <v>450161.05204922199</v>
      </c>
      <c r="J359">
        <v>0</v>
      </c>
    </row>
    <row r="360" spans="1:10" x14ac:dyDescent="0.2">
      <c r="A360" s="1">
        <v>40848</v>
      </c>
      <c r="B360">
        <v>302351.21999999997</v>
      </c>
      <c r="C360">
        <v>11903874.85</v>
      </c>
      <c r="D360">
        <v>12206226.07</v>
      </c>
      <c r="E360">
        <v>12229048.559080999</v>
      </c>
      <c r="F360">
        <v>20</v>
      </c>
      <c r="G360">
        <v>3589808.3252400798</v>
      </c>
      <c r="H360">
        <v>3.5296173747644701</v>
      </c>
      <c r="I360">
        <v>441601.27776054799</v>
      </c>
      <c r="J360">
        <v>0</v>
      </c>
    </row>
    <row r="361" spans="1:10" x14ac:dyDescent="0.2">
      <c r="A361" s="1">
        <v>40878</v>
      </c>
      <c r="B361">
        <v>169755.67</v>
      </c>
      <c r="C361">
        <v>12236496.140000001</v>
      </c>
      <c r="D361">
        <v>12406251.810000001</v>
      </c>
      <c r="E361">
        <v>12395500.533753799</v>
      </c>
      <c r="F361">
        <v>20</v>
      </c>
      <c r="G361">
        <v>3704364.8622238501</v>
      </c>
      <c r="H361">
        <v>3.4715391457311302</v>
      </c>
      <c r="I361">
        <v>464347.095527169</v>
      </c>
      <c r="J361">
        <v>0</v>
      </c>
    </row>
    <row r="362" spans="1:10" x14ac:dyDescent="0.2">
      <c r="A362" s="1">
        <v>40909</v>
      </c>
      <c r="B362">
        <v>468174.23</v>
      </c>
      <c r="C362">
        <v>10105602.439999999</v>
      </c>
      <c r="D362">
        <v>10573776.67</v>
      </c>
      <c r="E362">
        <v>10574650.789672799</v>
      </c>
      <c r="F362">
        <v>20</v>
      </c>
      <c r="G362">
        <v>3617113.47580782</v>
      </c>
      <c r="H362">
        <v>3.04545843685694</v>
      </c>
      <c r="I362">
        <v>441117.96229502303</v>
      </c>
      <c r="J362">
        <v>0</v>
      </c>
    </row>
    <row r="363" spans="1:10" x14ac:dyDescent="0.2">
      <c r="A363" s="1">
        <v>40940</v>
      </c>
      <c r="B363">
        <v>281476.2</v>
      </c>
      <c r="C363">
        <v>8628450.0800000001</v>
      </c>
      <c r="D363">
        <v>8909926.2799999993</v>
      </c>
      <c r="E363">
        <v>8912186.4545630608</v>
      </c>
      <c r="F363">
        <v>20</v>
      </c>
      <c r="G363">
        <v>3359105.6657841098</v>
      </c>
      <c r="H363">
        <v>2.7547285951192402</v>
      </c>
      <c r="I363">
        <v>341237.97699952801</v>
      </c>
      <c r="J363">
        <v>0</v>
      </c>
    </row>
    <row r="364" spans="1:10" x14ac:dyDescent="0.2">
      <c r="A364" s="1">
        <v>40969</v>
      </c>
      <c r="B364">
        <v>243627.6</v>
      </c>
      <c r="C364">
        <v>8109766.1699999999</v>
      </c>
      <c r="D364">
        <v>8353393.7699999996</v>
      </c>
      <c r="E364">
        <v>8354270.96965981</v>
      </c>
      <c r="F364">
        <v>20</v>
      </c>
      <c r="G364">
        <v>3628030.1824391801</v>
      </c>
      <c r="H364">
        <v>2.4270260389450802</v>
      </c>
      <c r="I364">
        <v>451052.753198797</v>
      </c>
      <c r="J364">
        <v>0</v>
      </c>
    </row>
    <row r="365" spans="1:10" x14ac:dyDescent="0.2">
      <c r="A365" s="1">
        <v>41000</v>
      </c>
      <c r="B365">
        <v>223753.85</v>
      </c>
      <c r="C365">
        <v>7055923.3499999996</v>
      </c>
      <c r="D365">
        <v>7279677.2000000002</v>
      </c>
      <c r="E365">
        <v>7279854.9823594801</v>
      </c>
      <c r="F365">
        <v>20</v>
      </c>
      <c r="G365">
        <v>3557143.1770983501</v>
      </c>
      <c r="H365">
        <v>2.1695907686487899</v>
      </c>
      <c r="I365">
        <v>437690.01743516099</v>
      </c>
      <c r="J365">
        <v>0</v>
      </c>
    </row>
    <row r="366" spans="1:10" x14ac:dyDescent="0.2">
      <c r="A366" s="1">
        <v>41030</v>
      </c>
      <c r="B366">
        <v>226151.53</v>
      </c>
      <c r="C366">
        <v>7981268.5300000003</v>
      </c>
      <c r="D366">
        <v>8207420.0599999996</v>
      </c>
      <c r="E366">
        <v>8274750.2536927201</v>
      </c>
      <c r="F366">
        <v>20</v>
      </c>
      <c r="G366">
        <v>3600786.7327474002</v>
      </c>
      <c r="H366">
        <v>2.41943711430085</v>
      </c>
      <c r="I366">
        <v>437126.80819847202</v>
      </c>
      <c r="J366">
        <v>0</v>
      </c>
    </row>
    <row r="367" spans="1:10" x14ac:dyDescent="0.2">
      <c r="A367" s="1">
        <v>41061</v>
      </c>
      <c r="B367">
        <v>237815.45</v>
      </c>
      <c r="C367">
        <v>8311731.8799999999</v>
      </c>
      <c r="D367">
        <v>8549547.3300000001</v>
      </c>
      <c r="E367">
        <v>8553905.9074394498</v>
      </c>
      <c r="F367">
        <v>20</v>
      </c>
      <c r="G367">
        <v>3558328.3891504901</v>
      </c>
      <c r="H367">
        <v>2.5241000184593698</v>
      </c>
      <c r="I367">
        <v>427670.84529982298</v>
      </c>
      <c r="J367">
        <v>0</v>
      </c>
    </row>
    <row r="368" spans="1:10" x14ac:dyDescent="0.2">
      <c r="A368" s="1">
        <v>41091</v>
      </c>
      <c r="B368">
        <v>321564.11</v>
      </c>
      <c r="C368">
        <v>10438035.48</v>
      </c>
      <c r="D368">
        <v>10759599.59</v>
      </c>
      <c r="E368">
        <v>10759292.505640499</v>
      </c>
      <c r="F368">
        <v>20</v>
      </c>
      <c r="G368">
        <v>3746938.1706518601</v>
      </c>
      <c r="H368">
        <v>2.9752629261970198</v>
      </c>
      <c r="I368">
        <v>388833.72025248199</v>
      </c>
      <c r="J368">
        <v>0</v>
      </c>
    </row>
    <row r="369" spans="1:10" x14ac:dyDescent="0.2">
      <c r="A369" s="1">
        <v>41122</v>
      </c>
      <c r="B369">
        <v>292149.01</v>
      </c>
      <c r="C369">
        <v>9174579.2699999996</v>
      </c>
      <c r="D369">
        <v>9466728.2799999993</v>
      </c>
      <c r="E369">
        <v>9467178.9416399691</v>
      </c>
      <c r="F369">
        <v>20</v>
      </c>
      <c r="G369">
        <v>3227504.5235491302</v>
      </c>
      <c r="H369">
        <v>3.03823024628994</v>
      </c>
      <c r="I369">
        <v>338722.92184463202</v>
      </c>
      <c r="J369">
        <v>0</v>
      </c>
    </row>
    <row r="370" spans="1:10" x14ac:dyDescent="0.2">
      <c r="A370" s="1">
        <v>41153</v>
      </c>
      <c r="B370">
        <v>252309.98</v>
      </c>
      <c r="C370">
        <v>9222832.5199999996</v>
      </c>
      <c r="D370">
        <v>9475142.5</v>
      </c>
      <c r="E370">
        <v>9476965.7128662709</v>
      </c>
      <c r="F370">
        <v>20</v>
      </c>
      <c r="G370">
        <v>3467157.3585043098</v>
      </c>
      <c r="H370">
        <v>2.8383810933715101</v>
      </c>
      <c r="I370">
        <v>364148.18125630799</v>
      </c>
      <c r="J370">
        <v>0</v>
      </c>
    </row>
    <row r="371" spans="1:10" x14ac:dyDescent="0.2">
      <c r="A371" s="1">
        <v>41183</v>
      </c>
      <c r="B371">
        <v>304847.94</v>
      </c>
      <c r="C371">
        <v>12003645.84</v>
      </c>
      <c r="D371">
        <v>12308493.779999999</v>
      </c>
      <c r="E371">
        <v>12309460.876021201</v>
      </c>
      <c r="F371">
        <v>20</v>
      </c>
      <c r="G371">
        <v>3830897.53566849</v>
      </c>
      <c r="H371">
        <v>3.3197557909036299</v>
      </c>
      <c r="I371">
        <v>408183.40237273101</v>
      </c>
      <c r="J371">
        <v>0</v>
      </c>
    </row>
    <row r="372" spans="1:10" x14ac:dyDescent="0.2">
      <c r="A372" s="1">
        <v>41214</v>
      </c>
      <c r="B372">
        <v>358585.31</v>
      </c>
      <c r="C372">
        <v>13351238.130000001</v>
      </c>
      <c r="D372">
        <v>13709823.439999999</v>
      </c>
      <c r="E372">
        <v>13710941.5858506</v>
      </c>
      <c r="F372">
        <v>20</v>
      </c>
      <c r="G372">
        <v>4019006.0722573199</v>
      </c>
      <c r="H372">
        <v>3.5158333854480799</v>
      </c>
      <c r="I372">
        <v>419214.13931027002</v>
      </c>
      <c r="J372">
        <v>0</v>
      </c>
    </row>
    <row r="373" spans="1:10" x14ac:dyDescent="0.2">
      <c r="A373" s="1">
        <v>41244</v>
      </c>
      <c r="B373">
        <v>363268.68</v>
      </c>
      <c r="C373">
        <v>13788364.779999999</v>
      </c>
      <c r="D373">
        <v>14151633.460000001</v>
      </c>
      <c r="E373">
        <v>14151629.355746601</v>
      </c>
      <c r="F373">
        <v>20</v>
      </c>
      <c r="G373">
        <v>4127804.4652244998</v>
      </c>
      <c r="H373">
        <v>3.532698213288</v>
      </c>
      <c r="I373">
        <v>430658.10335421201</v>
      </c>
      <c r="J373">
        <v>0</v>
      </c>
    </row>
    <row r="374" spans="1:10" x14ac:dyDescent="0.2">
      <c r="A374" s="1">
        <v>41275</v>
      </c>
      <c r="B374">
        <v>352064.23</v>
      </c>
      <c r="C374">
        <v>12562407.289999999</v>
      </c>
      <c r="D374">
        <v>12914471.52</v>
      </c>
      <c r="E374">
        <v>12912932.4882385</v>
      </c>
      <c r="F374">
        <v>20</v>
      </c>
      <c r="G374">
        <v>4105230.1342321299</v>
      </c>
      <c r="H374">
        <v>3.2558009008245898</v>
      </c>
      <c r="I374">
        <v>452879.48088667798</v>
      </c>
      <c r="J374">
        <v>0</v>
      </c>
    </row>
    <row r="375" spans="1:10" x14ac:dyDescent="0.2">
      <c r="A375" s="1">
        <v>41306</v>
      </c>
      <c r="B375">
        <v>343384.03</v>
      </c>
      <c r="C375">
        <v>11083565.68</v>
      </c>
      <c r="D375">
        <v>11426949.710000001</v>
      </c>
      <c r="E375">
        <v>11356931.464305401</v>
      </c>
      <c r="F375">
        <v>20</v>
      </c>
      <c r="G375">
        <v>3532687.4964948799</v>
      </c>
      <c r="H375">
        <v>3.3326822205578601</v>
      </c>
      <c r="I375">
        <v>416393.34605010302</v>
      </c>
      <c r="J375">
        <v>0</v>
      </c>
    </row>
    <row r="376" spans="1:10" x14ac:dyDescent="0.2">
      <c r="A376" s="1">
        <v>41334</v>
      </c>
      <c r="B376">
        <v>408708.82</v>
      </c>
      <c r="C376">
        <v>13974375.460000001</v>
      </c>
      <c r="D376">
        <v>14383084.279999999</v>
      </c>
      <c r="E376">
        <v>14383088.925236501</v>
      </c>
      <c r="F376">
        <v>20</v>
      </c>
      <c r="G376">
        <v>4020816.7977016801</v>
      </c>
      <c r="H376">
        <v>3.6975952979309299</v>
      </c>
      <c r="I376">
        <v>484264.35978697898</v>
      </c>
      <c r="J376">
        <v>0</v>
      </c>
    </row>
    <row r="377" spans="1:10" x14ac:dyDescent="0.2">
      <c r="A377" s="1">
        <v>41365</v>
      </c>
      <c r="B377">
        <v>509034.05</v>
      </c>
      <c r="C377">
        <v>13718827.609999999</v>
      </c>
      <c r="D377">
        <v>14227861.66</v>
      </c>
      <c r="E377">
        <v>14228543.993747201</v>
      </c>
      <c r="F377">
        <v>20</v>
      </c>
      <c r="G377">
        <v>3533424.9274199102</v>
      </c>
      <c r="H377">
        <v>4.1403206844428802</v>
      </c>
      <c r="I377">
        <v>400968.32017552602</v>
      </c>
      <c r="J377">
        <v>0</v>
      </c>
    </row>
    <row r="378" spans="1:10" x14ac:dyDescent="0.2">
      <c r="A378" s="1">
        <v>41395</v>
      </c>
      <c r="B378">
        <v>521447.67999999999</v>
      </c>
      <c r="C378">
        <v>15791614.130000001</v>
      </c>
      <c r="D378">
        <v>16313061.810000001</v>
      </c>
      <c r="E378">
        <v>16313074.689765999</v>
      </c>
      <c r="F378">
        <v>20</v>
      </c>
      <c r="G378">
        <v>4076019.2154437001</v>
      </c>
      <c r="H378">
        <v>4.1191878458417799</v>
      </c>
      <c r="I378">
        <v>476814.12190722598</v>
      </c>
      <c r="J378">
        <v>0</v>
      </c>
    </row>
    <row r="379" spans="1:10" x14ac:dyDescent="0.2">
      <c r="A379" s="1">
        <v>41426</v>
      </c>
      <c r="B379">
        <v>197260.39</v>
      </c>
      <c r="C379">
        <v>13677796.310000001</v>
      </c>
      <c r="D379">
        <v>13875056.699999999</v>
      </c>
      <c r="E379">
        <v>13876793.553734399</v>
      </c>
      <c r="F379">
        <v>20</v>
      </c>
      <c r="G379">
        <v>3595453.0088969599</v>
      </c>
      <c r="H379">
        <v>3.9808609955670198</v>
      </c>
      <c r="I379">
        <v>436205.09077750798</v>
      </c>
      <c r="J379">
        <v>0</v>
      </c>
    </row>
    <row r="380" spans="1:10" x14ac:dyDescent="0.2">
      <c r="A380" s="1">
        <v>41456</v>
      </c>
      <c r="B380">
        <v>488097.56</v>
      </c>
      <c r="C380">
        <v>12838287.82</v>
      </c>
      <c r="D380">
        <v>13326385.380000001</v>
      </c>
      <c r="E380">
        <v>13329701.9200949</v>
      </c>
      <c r="F380">
        <v>20</v>
      </c>
      <c r="G380">
        <v>3744606.3363147001</v>
      </c>
      <c r="H380">
        <v>3.6587170482170701</v>
      </c>
      <c r="I380">
        <v>370753.12144134397</v>
      </c>
      <c r="J380">
        <v>0</v>
      </c>
    </row>
    <row r="381" spans="1:10" x14ac:dyDescent="0.2">
      <c r="A381" s="1">
        <v>41487</v>
      </c>
      <c r="B381">
        <v>444819.32</v>
      </c>
      <c r="C381">
        <v>11676952.800000001</v>
      </c>
      <c r="D381">
        <v>12121772.119999999</v>
      </c>
      <c r="E381">
        <v>12121685.6391425</v>
      </c>
      <c r="F381">
        <v>20</v>
      </c>
      <c r="G381">
        <v>3614393.4490958098</v>
      </c>
      <c r="H381">
        <v>3.4570661064288801</v>
      </c>
      <c r="I381">
        <v>373511.44902514998</v>
      </c>
      <c r="J381">
        <v>0</v>
      </c>
    </row>
    <row r="382" spans="1:10" x14ac:dyDescent="0.2">
      <c r="A382" s="1">
        <v>41518</v>
      </c>
      <c r="B382">
        <v>442286.57</v>
      </c>
      <c r="C382">
        <v>12491959.050000001</v>
      </c>
      <c r="D382">
        <v>12934245.619999999</v>
      </c>
      <c r="E382">
        <v>12934222.1835286</v>
      </c>
      <c r="F382">
        <v>20</v>
      </c>
      <c r="G382">
        <v>3679296.89777222</v>
      </c>
      <c r="H382">
        <v>3.61173895025436</v>
      </c>
      <c r="I382">
        <v>354437.73170538101</v>
      </c>
      <c r="J382">
        <v>0</v>
      </c>
    </row>
    <row r="383" spans="1:10" x14ac:dyDescent="0.2">
      <c r="A383" s="1">
        <v>41548</v>
      </c>
      <c r="B383">
        <v>436952.84</v>
      </c>
      <c r="C383">
        <v>11447904.75</v>
      </c>
      <c r="D383">
        <v>11884857.59</v>
      </c>
      <c r="E383">
        <v>11900284.228669301</v>
      </c>
      <c r="F383">
        <v>20</v>
      </c>
      <c r="G383">
        <v>3365870.6442591702</v>
      </c>
      <c r="H383">
        <v>3.6343264294855202</v>
      </c>
      <c r="I383">
        <v>332388.41199119203</v>
      </c>
      <c r="J383">
        <v>0</v>
      </c>
    </row>
    <row r="384" spans="1:10" x14ac:dyDescent="0.2">
      <c r="A384" s="1">
        <v>41579</v>
      </c>
      <c r="B384">
        <v>394914.93</v>
      </c>
      <c r="C384">
        <v>11058246.26</v>
      </c>
      <c r="D384">
        <v>11453161.189999999</v>
      </c>
      <c r="E384">
        <v>11452261.1006246</v>
      </c>
      <c r="F384">
        <v>20</v>
      </c>
      <c r="G384">
        <v>3308458.3553426801</v>
      </c>
      <c r="H384">
        <v>3.5591396508376398</v>
      </c>
      <c r="I384">
        <v>323004.215020623</v>
      </c>
      <c r="J384">
        <v>0</v>
      </c>
    </row>
    <row r="385" spans="1:10" x14ac:dyDescent="0.2">
      <c r="A385" s="1">
        <v>41609</v>
      </c>
      <c r="B385">
        <v>416571.72</v>
      </c>
      <c r="C385">
        <v>13363475.51</v>
      </c>
      <c r="D385">
        <v>13780047.23</v>
      </c>
      <c r="E385">
        <v>13780255.2858072</v>
      </c>
      <c r="F385">
        <v>20</v>
      </c>
      <c r="G385">
        <v>3481320.29714404</v>
      </c>
      <c r="H385">
        <v>4.0552420284355497</v>
      </c>
      <c r="I385">
        <v>337341.09761702199</v>
      </c>
      <c r="J385">
        <v>0</v>
      </c>
    </row>
    <row r="386" spans="1:10" x14ac:dyDescent="0.2">
      <c r="A386" s="1">
        <v>41640</v>
      </c>
      <c r="B386">
        <v>191466.11</v>
      </c>
      <c r="C386">
        <v>13934884.52</v>
      </c>
      <c r="D386">
        <v>14126350.630000001</v>
      </c>
      <c r="E386">
        <v>14144598.500408599</v>
      </c>
      <c r="F386">
        <v>20</v>
      </c>
      <c r="G386">
        <v>3194907.9605489802</v>
      </c>
      <c r="H386">
        <v>4.5244805674420503</v>
      </c>
      <c r="I386">
        <v>310700.48186118901</v>
      </c>
      <c r="J386">
        <v>0</v>
      </c>
    </row>
    <row r="387" spans="1:10" x14ac:dyDescent="0.2">
      <c r="A387" s="1">
        <v>41671</v>
      </c>
      <c r="B387">
        <v>215912.19</v>
      </c>
      <c r="C387">
        <v>16681640.73</v>
      </c>
      <c r="D387">
        <v>16897552.920000002</v>
      </c>
      <c r="E387">
        <v>16921324.357346199</v>
      </c>
      <c r="F387">
        <v>20</v>
      </c>
      <c r="G387">
        <v>3019313.2043184</v>
      </c>
      <c r="H387">
        <v>5.7032050771229397</v>
      </c>
      <c r="I387">
        <v>298438.03894685098</v>
      </c>
      <c r="J387">
        <v>0</v>
      </c>
    </row>
    <row r="388" spans="1:10" x14ac:dyDescent="0.2">
      <c r="A388" s="1">
        <v>41699</v>
      </c>
      <c r="B388">
        <v>226207.39</v>
      </c>
      <c r="C388">
        <v>15894426.710000001</v>
      </c>
      <c r="D388">
        <v>16120634.1</v>
      </c>
      <c r="E388">
        <v>16139299.883635201</v>
      </c>
      <c r="F388">
        <v>20</v>
      </c>
      <c r="G388">
        <v>3432112.0284853401</v>
      </c>
      <c r="H388">
        <v>4.8011406466568296</v>
      </c>
      <c r="I388">
        <v>338752.68020553398</v>
      </c>
      <c r="J388">
        <v>0</v>
      </c>
    </row>
    <row r="389" spans="1:10" x14ac:dyDescent="0.2">
      <c r="A389" s="1">
        <v>41730</v>
      </c>
      <c r="B389">
        <v>164739.79</v>
      </c>
      <c r="C389">
        <v>15029364.85</v>
      </c>
      <c r="D389">
        <v>15194104.640000001</v>
      </c>
      <c r="E389">
        <v>15212426.3252638</v>
      </c>
      <c r="F389">
        <v>20</v>
      </c>
      <c r="G389">
        <v>3363139.4439751501</v>
      </c>
      <c r="H389">
        <v>4.61198258478756</v>
      </c>
      <c r="I389">
        <v>298314.22056164802</v>
      </c>
      <c r="J389">
        <v>0</v>
      </c>
    </row>
    <row r="390" spans="1:10" x14ac:dyDescent="0.2">
      <c r="A390" s="1">
        <v>41760</v>
      </c>
      <c r="B390">
        <v>203750.65</v>
      </c>
      <c r="C390">
        <v>15901060.439999999</v>
      </c>
      <c r="D390">
        <v>16104811.09</v>
      </c>
      <c r="E390">
        <v>16104808.354968</v>
      </c>
      <c r="F390">
        <v>20</v>
      </c>
      <c r="G390">
        <v>3577997.19551697</v>
      </c>
      <c r="H390">
        <v>4.5985797129501798</v>
      </c>
      <c r="I390">
        <v>348896.96132894699</v>
      </c>
      <c r="J390">
        <v>0</v>
      </c>
    </row>
    <row r="391" spans="1:10" x14ac:dyDescent="0.2">
      <c r="A391" s="1">
        <v>41791</v>
      </c>
      <c r="B391">
        <v>157710.91</v>
      </c>
      <c r="C391">
        <v>14792854.810000001</v>
      </c>
      <c r="D391">
        <v>14950565.720000001</v>
      </c>
      <c r="E391">
        <v>14950565.471597999</v>
      </c>
      <c r="F391">
        <v>20</v>
      </c>
      <c r="G391">
        <v>3316014.4529355499</v>
      </c>
      <c r="H391">
        <v>4.60677240900268</v>
      </c>
      <c r="I391">
        <v>325558.41803961701</v>
      </c>
      <c r="J391">
        <v>0</v>
      </c>
    </row>
    <row r="392" spans="1:10" x14ac:dyDescent="0.2">
      <c r="A392" s="1">
        <v>41821</v>
      </c>
      <c r="B392">
        <v>175869.59</v>
      </c>
      <c r="C392">
        <v>12137150.130000001</v>
      </c>
      <c r="D392">
        <v>12313019.720000001</v>
      </c>
      <c r="E392">
        <v>12312335.852747399</v>
      </c>
      <c r="F392">
        <v>20</v>
      </c>
      <c r="G392">
        <v>3039114.0134418001</v>
      </c>
      <c r="H392">
        <v>4.1805877613205098</v>
      </c>
      <c r="I392">
        <v>392946.99710505101</v>
      </c>
      <c r="J392">
        <v>0</v>
      </c>
    </row>
    <row r="393" spans="1:10" x14ac:dyDescent="0.2">
      <c r="A393" s="1">
        <v>41852</v>
      </c>
      <c r="B393">
        <v>175637.26</v>
      </c>
      <c r="C393">
        <v>12562892.9</v>
      </c>
      <c r="D393">
        <v>12738530.16</v>
      </c>
      <c r="E393">
        <v>12738591.240901399</v>
      </c>
      <c r="F393">
        <v>20</v>
      </c>
      <c r="G393">
        <v>3439937.0193895502</v>
      </c>
      <c r="H393">
        <v>3.83216977793349</v>
      </c>
      <c r="I393">
        <v>443831.44279782701</v>
      </c>
      <c r="J393">
        <v>0</v>
      </c>
    </row>
    <row r="394" spans="1:10" x14ac:dyDescent="0.2">
      <c r="A394" s="1">
        <v>41883</v>
      </c>
      <c r="B394">
        <v>153910.32999999999</v>
      </c>
      <c r="C394">
        <v>12736650.029999999</v>
      </c>
      <c r="D394">
        <v>12890560.359999999</v>
      </c>
      <c r="E394">
        <v>12890558.259914201</v>
      </c>
      <c r="F394">
        <v>20</v>
      </c>
      <c r="G394">
        <v>3397015.3074591998</v>
      </c>
      <c r="H394">
        <v>3.9255638538087401</v>
      </c>
      <c r="I394">
        <v>444642.24188260199</v>
      </c>
      <c r="J394">
        <v>0</v>
      </c>
    </row>
    <row r="395" spans="1:10" x14ac:dyDescent="0.2">
      <c r="A395" s="1">
        <v>41913</v>
      </c>
      <c r="B395">
        <v>151962.99</v>
      </c>
      <c r="C395">
        <v>12098747.470000001</v>
      </c>
      <c r="D395">
        <v>12250710.460000001</v>
      </c>
      <c r="E395">
        <v>12250716.3263241</v>
      </c>
      <c r="F395">
        <v>20</v>
      </c>
      <c r="G395">
        <v>3311869.8025758001</v>
      </c>
      <c r="H395">
        <v>3.8394178291806398</v>
      </c>
      <c r="I395">
        <v>464935.64161039999</v>
      </c>
      <c r="J395">
        <v>0</v>
      </c>
    </row>
    <row r="396" spans="1:10" x14ac:dyDescent="0.2">
      <c r="A396" s="1">
        <v>41944</v>
      </c>
      <c r="B396">
        <v>110136.13</v>
      </c>
      <c r="C396">
        <v>12200497.84</v>
      </c>
      <c r="D396">
        <v>12310633.970000001</v>
      </c>
      <c r="E396">
        <v>12310133.4240613</v>
      </c>
      <c r="F396">
        <v>20</v>
      </c>
      <c r="G396">
        <v>3240570.8339133998</v>
      </c>
      <c r="H396">
        <v>3.9376838673900201</v>
      </c>
      <c r="I396">
        <v>450210.06977407401</v>
      </c>
      <c r="J396">
        <v>0</v>
      </c>
    </row>
    <row r="397" spans="1:10" x14ac:dyDescent="0.2">
      <c r="A397" s="1">
        <v>41974</v>
      </c>
      <c r="B397">
        <v>158286.6</v>
      </c>
      <c r="C397">
        <v>11765547.09</v>
      </c>
      <c r="D397">
        <v>11923833.689999999</v>
      </c>
      <c r="E397">
        <v>11923901.447079699</v>
      </c>
      <c r="F397">
        <v>20</v>
      </c>
      <c r="G397">
        <v>3366056.6068246998</v>
      </c>
      <c r="H397">
        <v>3.6798032448915099</v>
      </c>
      <c r="I397">
        <v>462524.57720226003</v>
      </c>
      <c r="J397">
        <v>0</v>
      </c>
    </row>
    <row r="398" spans="1:10" x14ac:dyDescent="0.2">
      <c r="A398" s="1">
        <v>42005</v>
      </c>
      <c r="B398">
        <v>93002.11</v>
      </c>
      <c r="C398">
        <v>9773706.1500000004</v>
      </c>
      <c r="D398">
        <v>9866708.2599999998</v>
      </c>
      <c r="E398">
        <v>9867419.8564279992</v>
      </c>
      <c r="F398">
        <v>20</v>
      </c>
      <c r="G398">
        <v>3404761.4341886099</v>
      </c>
      <c r="H398">
        <v>3.0351371259514202</v>
      </c>
      <c r="I398">
        <v>466497.97748546902</v>
      </c>
      <c r="J398">
        <v>0</v>
      </c>
    </row>
    <row r="399" spans="1:10" x14ac:dyDescent="0.2">
      <c r="A399" s="1">
        <v>42036</v>
      </c>
      <c r="B399">
        <v>220642.52</v>
      </c>
      <c r="C399">
        <v>7123294.4900000002</v>
      </c>
      <c r="D399">
        <v>7343937.0099999998</v>
      </c>
      <c r="E399">
        <v>7343791.8534597596</v>
      </c>
      <c r="F399">
        <v>20</v>
      </c>
      <c r="G399">
        <v>2731077.1020644298</v>
      </c>
      <c r="H399">
        <v>2.8233039185484299</v>
      </c>
      <c r="I399">
        <v>366868.83065668098</v>
      </c>
      <c r="J399">
        <v>0</v>
      </c>
    </row>
    <row r="400" spans="1:10" x14ac:dyDescent="0.2">
      <c r="A400" s="1">
        <v>42064</v>
      </c>
      <c r="B400">
        <v>281799.26</v>
      </c>
      <c r="C400">
        <v>7470668.9800000004</v>
      </c>
      <c r="D400">
        <v>7752468.2400000002</v>
      </c>
      <c r="E400">
        <v>7752467.1583273904</v>
      </c>
      <c r="F400">
        <v>20</v>
      </c>
      <c r="G400">
        <v>2990729.1486962298</v>
      </c>
      <c r="H400">
        <v>2.7278786662352199</v>
      </c>
      <c r="I400">
        <v>405879.08288888098</v>
      </c>
      <c r="J400">
        <v>0</v>
      </c>
    </row>
    <row r="401" spans="1:10" x14ac:dyDescent="0.2">
      <c r="A401" s="1">
        <v>42095</v>
      </c>
      <c r="B401">
        <v>85263.66</v>
      </c>
      <c r="C401">
        <v>7178869.2199999997</v>
      </c>
      <c r="D401">
        <v>7264132.8799999999</v>
      </c>
      <c r="E401">
        <v>7264126.9812833201</v>
      </c>
      <c r="F401">
        <v>20</v>
      </c>
      <c r="G401">
        <v>3039094.1946797702</v>
      </c>
      <c r="H401">
        <v>2.51940185756765</v>
      </c>
      <c r="I401">
        <v>392572.57811597403</v>
      </c>
      <c r="J401">
        <v>0</v>
      </c>
    </row>
    <row r="402" spans="1:10" x14ac:dyDescent="0.2">
      <c r="A402" s="1">
        <v>42125</v>
      </c>
      <c r="B402">
        <v>240094.65</v>
      </c>
      <c r="C402">
        <v>8046263.0999999996</v>
      </c>
      <c r="D402">
        <v>8286357.75</v>
      </c>
      <c r="E402">
        <v>8286116.0656655803</v>
      </c>
      <c r="F402">
        <v>20</v>
      </c>
      <c r="G402">
        <v>3218635.8573584598</v>
      </c>
      <c r="H402">
        <v>2.70230295801364</v>
      </c>
      <c r="I402">
        <v>411613.13244296098</v>
      </c>
      <c r="J402">
        <v>0</v>
      </c>
    </row>
    <row r="403" spans="1:10" x14ac:dyDescent="0.2">
      <c r="A403" s="1">
        <v>42156</v>
      </c>
      <c r="B403">
        <v>82975.820000000007</v>
      </c>
      <c r="C403">
        <v>7985556.4500000002</v>
      </c>
      <c r="D403">
        <v>8068532.2699999996</v>
      </c>
      <c r="E403">
        <v>8069064.9621387003</v>
      </c>
      <c r="F403">
        <v>20</v>
      </c>
      <c r="G403">
        <v>3131769.63831768</v>
      </c>
      <c r="H403">
        <v>2.7030265682832999</v>
      </c>
      <c r="I403">
        <v>396191.57597700501</v>
      </c>
      <c r="J403">
        <v>0</v>
      </c>
    </row>
    <row r="404" spans="1:10" x14ac:dyDescent="0.2">
      <c r="A404" s="1">
        <v>42186</v>
      </c>
      <c r="B404">
        <v>221815.08</v>
      </c>
      <c r="C404">
        <v>7881604.5300000003</v>
      </c>
      <c r="D404">
        <v>8103419.6100000003</v>
      </c>
      <c r="E404">
        <v>8114940.9639146496</v>
      </c>
      <c r="F404">
        <v>20</v>
      </c>
      <c r="G404">
        <v>3093487.3556683399</v>
      </c>
      <c r="H404">
        <v>2.7442668942932502</v>
      </c>
      <c r="I404">
        <v>374413.97416076303</v>
      </c>
      <c r="J404">
        <v>0</v>
      </c>
    </row>
    <row r="405" spans="1:10" x14ac:dyDescent="0.2">
      <c r="A405" s="1">
        <v>42217</v>
      </c>
      <c r="B405">
        <v>216010.34</v>
      </c>
      <c r="C405">
        <v>7606695.3099999996</v>
      </c>
      <c r="D405">
        <v>7822705.6500000004</v>
      </c>
      <c r="E405">
        <v>7822703.5195378596</v>
      </c>
      <c r="F405">
        <v>20</v>
      </c>
      <c r="G405">
        <v>2992774.2438230999</v>
      </c>
      <c r="H405">
        <v>2.7336345604007999</v>
      </c>
      <c r="I405">
        <v>358447.58485434699</v>
      </c>
      <c r="J405">
        <v>0</v>
      </c>
    </row>
    <row r="406" spans="1:10" x14ac:dyDescent="0.2">
      <c r="A406" s="1">
        <v>42248</v>
      </c>
      <c r="B406">
        <v>214124.84</v>
      </c>
      <c r="C406">
        <v>6436547.8799999999</v>
      </c>
      <c r="D406">
        <v>6650672.7199999997</v>
      </c>
      <c r="E406">
        <v>6650672.5743819997</v>
      </c>
      <c r="F406">
        <v>20</v>
      </c>
      <c r="G406">
        <v>2735426.7734534298</v>
      </c>
      <c r="H406">
        <v>2.5537280823522899</v>
      </c>
      <c r="I406">
        <v>334863.59420435899</v>
      </c>
      <c r="J406">
        <v>0</v>
      </c>
    </row>
    <row r="407" spans="1:10" x14ac:dyDescent="0.2">
      <c r="A407" s="1">
        <v>42278</v>
      </c>
      <c r="B407">
        <v>205613.87</v>
      </c>
      <c r="C407">
        <v>6028005.7199999997</v>
      </c>
      <c r="D407">
        <v>6233619.5899999999</v>
      </c>
      <c r="E407">
        <v>6233884.5646080105</v>
      </c>
      <c r="F407">
        <v>20</v>
      </c>
      <c r="G407">
        <v>2846330.88352441</v>
      </c>
      <c r="H407">
        <v>2.3080935970527099</v>
      </c>
      <c r="I407">
        <v>335713.52274808602</v>
      </c>
      <c r="J407">
        <v>0</v>
      </c>
    </row>
    <row r="408" spans="1:10" x14ac:dyDescent="0.2">
      <c r="A408" s="1">
        <v>42309</v>
      </c>
      <c r="B408">
        <v>146039.35999999999</v>
      </c>
      <c r="C408">
        <v>4707330.74</v>
      </c>
      <c r="D408">
        <v>4853370.0999999996</v>
      </c>
      <c r="E408">
        <v>4853374.8908322901</v>
      </c>
      <c r="F408">
        <v>20</v>
      </c>
      <c r="G408">
        <v>2653020.4554452999</v>
      </c>
      <c r="H408">
        <v>1.95216741429869</v>
      </c>
      <c r="I408">
        <v>325765.19175591198</v>
      </c>
      <c r="J408">
        <v>0</v>
      </c>
    </row>
    <row r="409" spans="1:10" x14ac:dyDescent="0.2">
      <c r="A409" s="1">
        <v>42339</v>
      </c>
      <c r="B409">
        <v>153995.17000000001</v>
      </c>
      <c r="C409">
        <v>4461336.4800000004</v>
      </c>
      <c r="D409">
        <v>4615331.6500000004</v>
      </c>
      <c r="E409">
        <v>4615340.26191602</v>
      </c>
      <c r="F409">
        <v>20</v>
      </c>
      <c r="G409">
        <v>2662992.7884186702</v>
      </c>
      <c r="H409">
        <v>1.85539160804709</v>
      </c>
      <c r="I409">
        <v>325554.21000591997</v>
      </c>
      <c r="J409">
        <v>0</v>
      </c>
    </row>
    <row r="410" spans="1:10" x14ac:dyDescent="0.2">
      <c r="A410" s="1">
        <v>42370</v>
      </c>
      <c r="B410">
        <v>172895.35</v>
      </c>
      <c r="C410">
        <v>5216880.5999999996</v>
      </c>
      <c r="D410">
        <v>5389775.9500000002</v>
      </c>
      <c r="E410">
        <v>5389950.2518326901</v>
      </c>
      <c r="F410">
        <v>20</v>
      </c>
      <c r="G410">
        <v>2595659.0126004498</v>
      </c>
      <c r="H410">
        <v>2.1983409352957</v>
      </c>
      <c r="I410">
        <v>316193.209636121</v>
      </c>
      <c r="J410">
        <v>0</v>
      </c>
    </row>
    <row r="411" spans="1:10" x14ac:dyDescent="0.2">
      <c r="A411" s="1">
        <v>42401</v>
      </c>
      <c r="B411">
        <v>136136.19</v>
      </c>
      <c r="C411">
        <v>4133479.86</v>
      </c>
      <c r="D411">
        <v>4269616.05</v>
      </c>
      <c r="E411">
        <v>4269613.2795760604</v>
      </c>
      <c r="F411">
        <v>20</v>
      </c>
      <c r="G411">
        <v>2404903.12819289</v>
      </c>
      <c r="H411">
        <v>1.8954973486370801</v>
      </c>
      <c r="I411">
        <v>288874.2236426</v>
      </c>
      <c r="J411">
        <v>0</v>
      </c>
    </row>
    <row r="412" spans="1:10" x14ac:dyDescent="0.2">
      <c r="A412" s="1">
        <v>42430</v>
      </c>
      <c r="B412">
        <v>45291.13</v>
      </c>
      <c r="C412">
        <v>3615486.84</v>
      </c>
      <c r="D412">
        <v>3660777.97</v>
      </c>
      <c r="E412">
        <v>3660755.9539105501</v>
      </c>
      <c r="F412">
        <v>20</v>
      </c>
      <c r="G412">
        <v>2501164.0877212998</v>
      </c>
      <c r="H412">
        <v>1.5870920746763599</v>
      </c>
      <c r="I412">
        <v>308821.74717704998</v>
      </c>
      <c r="J412">
        <v>0</v>
      </c>
    </row>
    <row r="413" spans="1:10" x14ac:dyDescent="0.2">
      <c r="A413" s="1">
        <v>42461</v>
      </c>
      <c r="B413">
        <v>114371.81</v>
      </c>
      <c r="C413">
        <v>3901743.16</v>
      </c>
      <c r="D413">
        <v>4016114.97</v>
      </c>
      <c r="E413">
        <v>4016195.8573334198</v>
      </c>
      <c r="F413">
        <v>20</v>
      </c>
      <c r="G413">
        <v>2354096.9744380298</v>
      </c>
      <c r="H413">
        <v>1.83311661422323</v>
      </c>
      <c r="I413">
        <v>299138.41800157301</v>
      </c>
      <c r="J413">
        <v>0</v>
      </c>
    </row>
    <row r="414" spans="1:10" x14ac:dyDescent="0.2">
      <c r="A414" s="1">
        <v>42491</v>
      </c>
      <c r="B414">
        <v>123399.53</v>
      </c>
      <c r="C414">
        <v>4169374.96</v>
      </c>
      <c r="D414">
        <v>4292774.49</v>
      </c>
      <c r="E414">
        <v>4294652.4049291098</v>
      </c>
      <c r="F414">
        <v>20</v>
      </c>
      <c r="G414">
        <v>2513416.4455053001</v>
      </c>
      <c r="H414">
        <v>1.83443747407413</v>
      </c>
      <c r="I414">
        <v>316052.91066000803</v>
      </c>
      <c r="J414">
        <v>0</v>
      </c>
    </row>
    <row r="415" spans="1:10" x14ac:dyDescent="0.2">
      <c r="A415" s="1">
        <v>42522</v>
      </c>
      <c r="B415">
        <v>150256.06</v>
      </c>
      <c r="C415">
        <v>4988694.43</v>
      </c>
      <c r="D415">
        <v>5138950.49</v>
      </c>
      <c r="E415">
        <v>5138942.0603657002</v>
      </c>
      <c r="F415">
        <v>20</v>
      </c>
      <c r="G415">
        <v>2393687.02612196</v>
      </c>
      <c r="H415">
        <v>2.2782320177370701</v>
      </c>
      <c r="I415">
        <v>314432.362987181</v>
      </c>
      <c r="J415">
        <v>0</v>
      </c>
    </row>
    <row r="416" spans="1:10" x14ac:dyDescent="0.2">
      <c r="A416" s="1">
        <v>42552</v>
      </c>
      <c r="B416">
        <v>233267.8</v>
      </c>
      <c r="C416">
        <v>6141061.5599999996</v>
      </c>
      <c r="D416">
        <v>6374329.3600000003</v>
      </c>
      <c r="E416">
        <v>6374339.8959983597</v>
      </c>
      <c r="F416">
        <v>20</v>
      </c>
      <c r="G416">
        <v>2423122.7382212002</v>
      </c>
      <c r="H416">
        <v>2.7139905400037798</v>
      </c>
      <c r="I416">
        <v>201992.29280205199</v>
      </c>
      <c r="J416">
        <v>0</v>
      </c>
    </row>
    <row r="417" spans="1:10" x14ac:dyDescent="0.2">
      <c r="A417" s="1">
        <v>42583</v>
      </c>
      <c r="B417">
        <v>63403.45</v>
      </c>
      <c r="C417">
        <v>5780177.9199999999</v>
      </c>
      <c r="D417">
        <v>5843581.3700000001</v>
      </c>
      <c r="E417">
        <v>5843584.9525689296</v>
      </c>
      <c r="F417">
        <v>20</v>
      </c>
      <c r="G417">
        <v>2295513.9773722398</v>
      </c>
      <c r="H417">
        <v>2.63467061053024</v>
      </c>
      <c r="I417">
        <v>204338.25967509899</v>
      </c>
      <c r="J417">
        <v>0</v>
      </c>
    </row>
    <row r="418" spans="1:10" x14ac:dyDescent="0.2">
      <c r="A418" s="1">
        <v>42614</v>
      </c>
      <c r="B418">
        <v>419417.79</v>
      </c>
      <c r="C418">
        <v>5745729.75</v>
      </c>
      <c r="D418">
        <v>6165147.54</v>
      </c>
      <c r="E418">
        <v>6165187.0651326897</v>
      </c>
      <c r="F418">
        <v>20</v>
      </c>
      <c r="G418">
        <v>2239326.9426642</v>
      </c>
      <c r="H418">
        <v>2.84321531902249</v>
      </c>
      <c r="I418">
        <v>201701.60254995601</v>
      </c>
      <c r="J418">
        <v>0</v>
      </c>
    </row>
    <row r="419" spans="1:10" x14ac:dyDescent="0.2">
      <c r="A419" s="1">
        <v>42644</v>
      </c>
      <c r="B419">
        <v>237520.95</v>
      </c>
      <c r="C419">
        <v>5878318.3799999999</v>
      </c>
      <c r="D419">
        <v>6115839.3300000001</v>
      </c>
      <c r="E419">
        <v>6116029.8379260898</v>
      </c>
      <c r="F419">
        <v>20</v>
      </c>
      <c r="G419">
        <v>2197609.6370426798</v>
      </c>
      <c r="H419">
        <v>2.8728693088866901</v>
      </c>
      <c r="I419">
        <v>197415.44124746599</v>
      </c>
      <c r="J419">
        <v>0</v>
      </c>
    </row>
    <row r="420" spans="1:10" x14ac:dyDescent="0.2">
      <c r="A420" s="1">
        <v>42675</v>
      </c>
      <c r="B420">
        <v>214019.6</v>
      </c>
      <c r="C420">
        <v>4820579.66</v>
      </c>
      <c r="D420">
        <v>5034599.26</v>
      </c>
      <c r="E420">
        <v>5034601.5942018302</v>
      </c>
      <c r="F420">
        <v>20</v>
      </c>
      <c r="G420">
        <v>2124859.4222615999</v>
      </c>
      <c r="H420">
        <v>2.4590878915514902</v>
      </c>
      <c r="I420">
        <v>190614.48233078499</v>
      </c>
      <c r="J420">
        <v>0</v>
      </c>
    </row>
    <row r="421" spans="1:10" x14ac:dyDescent="0.2">
      <c r="A421" s="1">
        <v>42705</v>
      </c>
      <c r="B421">
        <v>205010.2</v>
      </c>
      <c r="C421">
        <v>6809381.04</v>
      </c>
      <c r="D421">
        <v>7014391.2400000002</v>
      </c>
      <c r="E421">
        <v>7014384.7993722102</v>
      </c>
      <c r="F421">
        <v>20</v>
      </c>
      <c r="G421">
        <v>2128786.52064216</v>
      </c>
      <c r="H421">
        <v>3.3854989105720099</v>
      </c>
      <c r="I421">
        <v>192619.647102205</v>
      </c>
      <c r="J421">
        <v>0</v>
      </c>
    </row>
    <row r="422" spans="1:10" x14ac:dyDescent="0.2">
      <c r="A422" s="1">
        <v>42736</v>
      </c>
      <c r="B422">
        <v>144589.49</v>
      </c>
      <c r="C422">
        <v>7009990.1100000003</v>
      </c>
      <c r="D422">
        <v>7154579.5999999996</v>
      </c>
      <c r="E422">
        <v>7154572.0885866601</v>
      </c>
      <c r="F422">
        <v>20</v>
      </c>
      <c r="G422">
        <v>2104279.6087225401</v>
      </c>
      <c r="H422">
        <v>3.4906346214189399</v>
      </c>
      <c r="I422">
        <v>190699.16676615199</v>
      </c>
      <c r="J422">
        <v>0</v>
      </c>
    </row>
    <row r="423" spans="1:10" x14ac:dyDescent="0.2">
      <c r="A423" s="1">
        <v>42767</v>
      </c>
      <c r="B423">
        <v>133088.35999999999</v>
      </c>
      <c r="C423">
        <v>5234165.8099999996</v>
      </c>
      <c r="D423">
        <v>5367254.17</v>
      </c>
      <c r="E423">
        <v>5367196.8655304499</v>
      </c>
      <c r="F423">
        <v>20</v>
      </c>
      <c r="G423">
        <v>1913650.9600861401</v>
      </c>
      <c r="H423">
        <v>2.8935239364793102</v>
      </c>
      <c r="I423">
        <v>169997.993545417</v>
      </c>
      <c r="J423">
        <v>0</v>
      </c>
    </row>
    <row r="424" spans="1:10" x14ac:dyDescent="0.2">
      <c r="A424" s="1">
        <v>42795</v>
      </c>
      <c r="B424">
        <v>115270.7</v>
      </c>
      <c r="C424">
        <v>5287176.0599999996</v>
      </c>
      <c r="D424">
        <v>5402446.7599999998</v>
      </c>
      <c r="E424">
        <v>5402445.96404514</v>
      </c>
      <c r="F424">
        <v>20</v>
      </c>
      <c r="G424">
        <v>2019755.6599136</v>
      </c>
      <c r="H424">
        <v>2.76598931892081</v>
      </c>
      <c r="I424">
        <v>184176.61810573799</v>
      </c>
      <c r="J424">
        <v>0</v>
      </c>
    </row>
    <row r="425" spans="1:10" x14ac:dyDescent="0.2">
      <c r="A425" s="1">
        <v>42826</v>
      </c>
      <c r="B425">
        <v>125634.67</v>
      </c>
      <c r="C425">
        <v>5118913.7</v>
      </c>
      <c r="D425">
        <v>5244548.37</v>
      </c>
      <c r="E425">
        <v>5244554.1715288702</v>
      </c>
      <c r="F425">
        <v>20</v>
      </c>
      <c r="G425">
        <v>1700864.7131197001</v>
      </c>
      <c r="H425">
        <v>3.1765797763713102</v>
      </c>
      <c r="I425">
        <v>158378.27851076299</v>
      </c>
      <c r="J425">
        <v>0</v>
      </c>
    </row>
    <row r="426" spans="1:10" x14ac:dyDescent="0.2">
      <c r="A426" s="1">
        <v>42856</v>
      </c>
      <c r="B426">
        <v>126741.32</v>
      </c>
      <c r="C426">
        <v>5900060.2599999998</v>
      </c>
      <c r="D426">
        <v>6026801.5800000001</v>
      </c>
      <c r="E426">
        <v>6026792.8725735797</v>
      </c>
      <c r="F426">
        <v>20</v>
      </c>
      <c r="G426">
        <v>2007994.6094557999</v>
      </c>
      <c r="H426">
        <v>3.0920276127325899</v>
      </c>
      <c r="I426">
        <v>181981.90608194799</v>
      </c>
      <c r="J426">
        <v>0</v>
      </c>
    </row>
    <row r="427" spans="1:10" x14ac:dyDescent="0.2">
      <c r="A427" s="1">
        <v>42887</v>
      </c>
      <c r="B427">
        <v>108812.18</v>
      </c>
      <c r="C427">
        <v>5534560.1100000003</v>
      </c>
      <c r="D427">
        <v>5643372.29</v>
      </c>
      <c r="E427">
        <v>5644288.9260277497</v>
      </c>
      <c r="F427">
        <v>20</v>
      </c>
      <c r="G427">
        <v>1968967.2081832399</v>
      </c>
      <c r="H427">
        <v>2.9591553818513598</v>
      </c>
      <c r="I427">
        <v>182190.98475653</v>
      </c>
      <c r="J427">
        <v>0</v>
      </c>
    </row>
    <row r="428" spans="1:10" x14ac:dyDescent="0.2">
      <c r="A428" s="1">
        <v>42917</v>
      </c>
      <c r="B428">
        <v>89015.28</v>
      </c>
      <c r="C428">
        <v>5381004.3700000001</v>
      </c>
      <c r="D428">
        <v>5470019.6500000004</v>
      </c>
      <c r="E428">
        <v>5470019.10974578</v>
      </c>
      <c r="F428">
        <v>20</v>
      </c>
      <c r="G428">
        <v>1944954.69382126</v>
      </c>
      <c r="H428">
        <v>2.9184010172002801</v>
      </c>
      <c r="I428">
        <v>206138.64711065101</v>
      </c>
      <c r="J428">
        <v>0</v>
      </c>
    </row>
    <row r="429" spans="1:10" x14ac:dyDescent="0.2">
      <c r="A429" s="1">
        <v>42948</v>
      </c>
      <c r="B429">
        <v>72183.429999999993</v>
      </c>
      <c r="C429">
        <v>5021786.8</v>
      </c>
      <c r="D429">
        <v>5093970.2300000004</v>
      </c>
      <c r="E429">
        <v>5093972.5443030503</v>
      </c>
      <c r="F429">
        <v>20</v>
      </c>
      <c r="G429">
        <v>1840798.449609</v>
      </c>
      <c r="H429">
        <v>2.8732047893791499</v>
      </c>
      <c r="I429">
        <v>195018.37739524801</v>
      </c>
      <c r="J429">
        <v>0</v>
      </c>
    </row>
    <row r="430" spans="1:10" x14ac:dyDescent="0.2">
      <c r="A430" s="1">
        <v>42979</v>
      </c>
      <c r="B430">
        <v>69212.55</v>
      </c>
      <c r="C430">
        <v>4848366.67</v>
      </c>
      <c r="D430">
        <v>4917579.22</v>
      </c>
      <c r="E430">
        <v>4917578.2110735998</v>
      </c>
      <c r="F430">
        <v>20</v>
      </c>
      <c r="G430">
        <v>1766036.3128402</v>
      </c>
      <c r="H430">
        <v>2.8911866180854799</v>
      </c>
      <c r="I430">
        <v>188362.343663015</v>
      </c>
      <c r="J430">
        <v>0</v>
      </c>
    </row>
    <row r="431" spans="1:10" x14ac:dyDescent="0.2">
      <c r="A431" s="1">
        <v>43009</v>
      </c>
      <c r="B431">
        <v>71318.19</v>
      </c>
      <c r="C431">
        <v>4788631.68</v>
      </c>
      <c r="D431">
        <v>4859949.87</v>
      </c>
      <c r="E431">
        <v>4859949.8457859904</v>
      </c>
      <c r="F431">
        <v>20</v>
      </c>
      <c r="G431">
        <v>1770596.725237</v>
      </c>
      <c r="H431">
        <v>2.85021353060815</v>
      </c>
      <c r="I431">
        <v>186628.89773499899</v>
      </c>
      <c r="J431">
        <v>0</v>
      </c>
    </row>
    <row r="432" spans="1:10" x14ac:dyDescent="0.2">
      <c r="A432" s="1">
        <v>43040</v>
      </c>
      <c r="B432">
        <v>67831.740000000005</v>
      </c>
      <c r="C432">
        <v>4919676.4400000004</v>
      </c>
      <c r="D432">
        <v>4987508.18</v>
      </c>
      <c r="E432">
        <v>4987509.5645274799</v>
      </c>
      <c r="F432">
        <v>20</v>
      </c>
      <c r="G432">
        <v>1791796.1227102</v>
      </c>
      <c r="H432">
        <v>2.8869020752409802</v>
      </c>
      <c r="I432">
        <v>185230.38053334801</v>
      </c>
      <c r="J432">
        <v>0</v>
      </c>
    </row>
    <row r="433" spans="1:10" x14ac:dyDescent="0.2">
      <c r="A433" s="1">
        <v>43070</v>
      </c>
      <c r="B433">
        <v>77825.73</v>
      </c>
      <c r="C433">
        <v>4689038.26</v>
      </c>
      <c r="D433">
        <v>4766863.99</v>
      </c>
      <c r="E433">
        <v>4766872.8552746195</v>
      </c>
      <c r="F433">
        <v>20</v>
      </c>
      <c r="G433">
        <v>1742706.23000375</v>
      </c>
      <c r="H433">
        <v>2.83901589090318</v>
      </c>
      <c r="I433">
        <v>180697.82488201099</v>
      </c>
      <c r="J433">
        <v>0</v>
      </c>
    </row>
    <row r="434" spans="1:10" x14ac:dyDescent="0.2">
      <c r="A434" s="1">
        <v>43101</v>
      </c>
      <c r="B434">
        <v>56972.18</v>
      </c>
      <c r="C434">
        <v>5697967.2699999996</v>
      </c>
      <c r="D434">
        <v>5754939.4500000002</v>
      </c>
      <c r="E434">
        <v>5754940.2026501903</v>
      </c>
      <c r="F434">
        <v>20</v>
      </c>
      <c r="G434">
        <v>1758610.6901978999</v>
      </c>
      <c r="H434">
        <v>3.3716466893345598</v>
      </c>
      <c r="I434">
        <v>174473.70878394801</v>
      </c>
      <c r="J434">
        <v>0</v>
      </c>
    </row>
    <row r="435" spans="1:10" x14ac:dyDescent="0.2">
      <c r="A435" s="1">
        <v>43132</v>
      </c>
      <c r="B435">
        <v>33761.99</v>
      </c>
      <c r="C435">
        <v>4589579.37</v>
      </c>
      <c r="D435">
        <v>4623341.3600000003</v>
      </c>
      <c r="E435">
        <v>4623307.6156282602</v>
      </c>
      <c r="F435">
        <v>20</v>
      </c>
      <c r="G435">
        <v>1626096.2700390001</v>
      </c>
      <c r="H435">
        <v>2.94611318288886</v>
      </c>
      <c r="I435">
        <v>167356.042180052</v>
      </c>
      <c r="J435">
        <v>0</v>
      </c>
    </row>
    <row r="436" spans="1:10" x14ac:dyDescent="0.2">
      <c r="A436" s="1">
        <v>43160</v>
      </c>
      <c r="B436">
        <v>49880.93</v>
      </c>
      <c r="C436">
        <v>4280529.7300000004</v>
      </c>
      <c r="D436">
        <v>4330410.66</v>
      </c>
      <c r="E436">
        <v>4331068.7541646799</v>
      </c>
      <c r="F436">
        <v>20</v>
      </c>
      <c r="G436">
        <v>1746944.9304808499</v>
      </c>
      <c r="H436">
        <v>2.5818451892807901</v>
      </c>
      <c r="I436">
        <v>179272.61053577901</v>
      </c>
      <c r="J436">
        <v>0</v>
      </c>
    </row>
    <row r="437" spans="1:10" x14ac:dyDescent="0.2">
      <c r="A437" s="1">
        <v>43191</v>
      </c>
      <c r="B437">
        <v>55619.35</v>
      </c>
      <c r="C437">
        <v>4099908.71</v>
      </c>
      <c r="D437">
        <v>4155528.06</v>
      </c>
      <c r="E437">
        <v>4155528.1269241101</v>
      </c>
      <c r="F437">
        <v>20</v>
      </c>
      <c r="G437">
        <v>1629049.73784092</v>
      </c>
      <c r="H437">
        <v>2.6511793548633502</v>
      </c>
      <c r="I437">
        <v>163374.90608531699</v>
      </c>
      <c r="J437">
        <v>0</v>
      </c>
    </row>
    <row r="438" spans="1:10" x14ac:dyDescent="0.2">
      <c r="A438" s="1">
        <v>43221</v>
      </c>
      <c r="B438">
        <v>60765.06</v>
      </c>
      <c r="C438">
        <v>4191960.72</v>
      </c>
      <c r="D438">
        <v>4252725.78</v>
      </c>
      <c r="E438">
        <v>4252726.2897790102</v>
      </c>
      <c r="F438">
        <v>20</v>
      </c>
      <c r="G438">
        <v>1613532.5216773101</v>
      </c>
      <c r="H438">
        <v>2.7364659964235498</v>
      </c>
      <c r="I438">
        <v>162650.58991451</v>
      </c>
      <c r="J438">
        <v>0</v>
      </c>
    </row>
    <row r="439" spans="1:10" x14ac:dyDescent="0.2">
      <c r="A439" s="1">
        <v>43252</v>
      </c>
      <c r="B439">
        <v>58369.99</v>
      </c>
      <c r="C439">
        <v>4497994.68</v>
      </c>
      <c r="D439">
        <v>4556364.67</v>
      </c>
      <c r="E439">
        <v>4556364.3810436102</v>
      </c>
      <c r="F439">
        <v>20</v>
      </c>
      <c r="G439">
        <v>1656576.28301246</v>
      </c>
      <c r="H439">
        <v>2.8662122628561901</v>
      </c>
      <c r="I439">
        <v>191734.87568344601</v>
      </c>
      <c r="J439">
        <v>0</v>
      </c>
    </row>
    <row r="440" spans="1:10" x14ac:dyDescent="0.2">
      <c r="A440" s="1">
        <v>43282</v>
      </c>
      <c r="B440">
        <v>48360.39</v>
      </c>
      <c r="C440">
        <v>4811941.25</v>
      </c>
      <c r="D440">
        <v>4860301.6399999997</v>
      </c>
      <c r="E440">
        <v>4860301.5473454604</v>
      </c>
      <c r="F440">
        <v>20</v>
      </c>
      <c r="G440">
        <v>1772589.35388948</v>
      </c>
      <c r="H440">
        <v>2.8518194789576801</v>
      </c>
      <c r="I440">
        <v>194803.300269581</v>
      </c>
      <c r="J440">
        <v>0</v>
      </c>
    </row>
    <row r="441" spans="1:10" x14ac:dyDescent="0.2">
      <c r="A441" s="1">
        <v>43313</v>
      </c>
      <c r="B441">
        <v>48509.39</v>
      </c>
      <c r="C441">
        <v>4706821.07</v>
      </c>
      <c r="D441">
        <v>4755330.46</v>
      </c>
      <c r="E441">
        <v>4755362.1506318497</v>
      </c>
      <c r="F441">
        <v>20</v>
      </c>
      <c r="G441">
        <v>1709125.95836257</v>
      </c>
      <c r="H441">
        <v>2.8968888830587298</v>
      </c>
      <c r="I441">
        <v>195785.837895809</v>
      </c>
      <c r="J441">
        <v>0</v>
      </c>
    </row>
    <row r="442" spans="1:10" x14ac:dyDescent="0.2">
      <c r="A442" s="1">
        <v>43344</v>
      </c>
      <c r="B442">
        <v>53751.44</v>
      </c>
      <c r="C442">
        <v>4723623.18</v>
      </c>
      <c r="D442">
        <v>4777374.62</v>
      </c>
      <c r="E442">
        <v>4777373.4156966498</v>
      </c>
      <c r="F442">
        <v>20</v>
      </c>
      <c r="G442">
        <v>1687060.8959718</v>
      </c>
      <c r="H442">
        <v>2.9410654756455301</v>
      </c>
      <c r="I442">
        <v>184383.140757652</v>
      </c>
      <c r="J442">
        <v>0</v>
      </c>
    </row>
    <row r="443" spans="1:10" x14ac:dyDescent="0.2">
      <c r="A443" s="1">
        <v>43374</v>
      </c>
      <c r="B443">
        <v>67199.039999999994</v>
      </c>
      <c r="C443">
        <v>5377166.6100000003</v>
      </c>
      <c r="D443">
        <v>5444365.6500000004</v>
      </c>
      <c r="E443">
        <v>5444365.0804761704</v>
      </c>
      <c r="F443">
        <v>20</v>
      </c>
      <c r="G443">
        <v>1811674.1080602801</v>
      </c>
      <c r="H443">
        <v>3.1123270566410302</v>
      </c>
      <c r="I443">
        <v>194157.26385586199</v>
      </c>
      <c r="J443">
        <v>0</v>
      </c>
    </row>
    <row r="444" spans="1:10" x14ac:dyDescent="0.2">
      <c r="A444" s="1">
        <v>43405</v>
      </c>
      <c r="B444">
        <v>53366.86</v>
      </c>
      <c r="C444">
        <v>6381393.6399999997</v>
      </c>
      <c r="D444">
        <v>6434760.5</v>
      </c>
      <c r="E444">
        <v>6434774.75126631</v>
      </c>
      <c r="F444">
        <v>20</v>
      </c>
      <c r="G444">
        <v>1782418.8463834701</v>
      </c>
      <c r="H444">
        <v>3.72874324500944</v>
      </c>
      <c r="I444">
        <v>211407.48196356799</v>
      </c>
      <c r="J444">
        <v>0</v>
      </c>
    </row>
    <row r="445" spans="1:10" x14ac:dyDescent="0.2">
      <c r="A445" s="1">
        <v>43435</v>
      </c>
      <c r="B445">
        <v>37185.360000000001</v>
      </c>
      <c r="C445">
        <v>7451075.7999999998</v>
      </c>
      <c r="D445">
        <v>7488261.1600000001</v>
      </c>
      <c r="E445">
        <v>7488261.9596646996</v>
      </c>
      <c r="F445">
        <v>20</v>
      </c>
      <c r="G445">
        <v>1831192.0630068299</v>
      </c>
      <c r="H445">
        <v>4.2022381269451499</v>
      </c>
      <c r="I445">
        <v>206843.14526198601</v>
      </c>
      <c r="J445">
        <v>0</v>
      </c>
    </row>
    <row r="446" spans="1:10" x14ac:dyDescent="0.2">
      <c r="A446" s="1">
        <v>43466</v>
      </c>
      <c r="B446">
        <v>33914.85</v>
      </c>
      <c r="C446">
        <v>5722443.2599999998</v>
      </c>
      <c r="D446">
        <v>5756358.1100000003</v>
      </c>
      <c r="E446">
        <v>5756359.3774014497</v>
      </c>
      <c r="F446">
        <v>20</v>
      </c>
      <c r="G446">
        <v>1869367.4409989</v>
      </c>
      <c r="H446">
        <v>3.1917619087490499</v>
      </c>
      <c r="I446">
        <v>210216.41423452401</v>
      </c>
      <c r="J446">
        <v>0</v>
      </c>
    </row>
    <row r="447" spans="1:10" x14ac:dyDescent="0.2">
      <c r="A447" s="1">
        <v>43497</v>
      </c>
      <c r="B447">
        <v>26006.41</v>
      </c>
      <c r="C447">
        <v>4602470.42</v>
      </c>
      <c r="D447">
        <v>4628476.83</v>
      </c>
      <c r="E447">
        <v>4628479.4664300298</v>
      </c>
      <c r="F447">
        <v>20</v>
      </c>
      <c r="G447">
        <v>1765621.2655382501</v>
      </c>
      <c r="H447">
        <v>2.7325332449258202</v>
      </c>
      <c r="I447">
        <v>196139.33960125301</v>
      </c>
      <c r="J447">
        <v>0</v>
      </c>
    </row>
    <row r="448" spans="1:10" x14ac:dyDescent="0.2">
      <c r="A448" s="1">
        <v>43525</v>
      </c>
      <c r="B448">
        <v>23775.54</v>
      </c>
      <c r="C448">
        <v>5224162.7</v>
      </c>
      <c r="D448">
        <v>5247938.24</v>
      </c>
      <c r="E448">
        <v>5248138.5232392503</v>
      </c>
      <c r="F448">
        <v>20</v>
      </c>
      <c r="G448">
        <v>1985336.3665335299</v>
      </c>
      <c r="H448">
        <v>2.7500652876917999</v>
      </c>
      <c r="I448">
        <v>211666.10275679201</v>
      </c>
      <c r="J448">
        <v>0</v>
      </c>
    </row>
    <row r="449" spans="1:10" x14ac:dyDescent="0.2">
      <c r="A449" s="1">
        <v>43556</v>
      </c>
      <c r="B449">
        <v>17413.78</v>
      </c>
      <c r="C449">
        <v>4384333.7300000004</v>
      </c>
      <c r="D449">
        <v>4401747.51</v>
      </c>
      <c r="E449">
        <v>4401743.7463245997</v>
      </c>
      <c r="F449">
        <v>20</v>
      </c>
      <c r="G449">
        <v>1828492.87032758</v>
      </c>
      <c r="H449">
        <v>2.5123743970886898</v>
      </c>
      <c r="I449">
        <v>192114.92634562799</v>
      </c>
      <c r="J449">
        <v>0</v>
      </c>
    </row>
    <row r="450" spans="1:10" x14ac:dyDescent="0.2">
      <c r="A450" s="1">
        <v>43586</v>
      </c>
      <c r="B450">
        <v>19034.96</v>
      </c>
      <c r="C450">
        <v>4359658.25</v>
      </c>
      <c r="D450">
        <v>4378693.21</v>
      </c>
      <c r="E450">
        <v>4378694.0434962297</v>
      </c>
      <c r="F450">
        <v>20</v>
      </c>
      <c r="G450">
        <v>1873205.27455342</v>
      </c>
      <c r="H450">
        <v>2.4416556553511501</v>
      </c>
      <c r="I450">
        <v>195028.208750747</v>
      </c>
      <c r="J450">
        <v>0</v>
      </c>
    </row>
    <row r="451" spans="1:10" x14ac:dyDescent="0.2">
      <c r="A451" s="1">
        <v>43617</v>
      </c>
      <c r="B451">
        <v>22927.24</v>
      </c>
      <c r="C451">
        <v>3748424.57</v>
      </c>
      <c r="D451">
        <v>3771351.81</v>
      </c>
      <c r="E451">
        <v>3771346.0279754</v>
      </c>
      <c r="F451">
        <v>20</v>
      </c>
      <c r="G451">
        <v>1730584.8639165999</v>
      </c>
      <c r="H451">
        <v>2.2836180380918298</v>
      </c>
      <c r="I451">
        <v>180648.783713265</v>
      </c>
      <c r="J451">
        <v>0</v>
      </c>
    </row>
    <row r="452" spans="1:10" x14ac:dyDescent="0.2">
      <c r="A452" s="1">
        <v>43647</v>
      </c>
      <c r="B452">
        <v>22203.58</v>
      </c>
      <c r="C452">
        <v>3042287.19</v>
      </c>
      <c r="D452">
        <v>3064490.77</v>
      </c>
      <c r="E452">
        <v>3064486.4390434702</v>
      </c>
      <c r="F452">
        <v>20</v>
      </c>
      <c r="G452">
        <v>1524956.4207599</v>
      </c>
      <c r="H452">
        <v>2.11524376010028</v>
      </c>
      <c r="I452">
        <v>161168.11439378301</v>
      </c>
      <c r="J452">
        <v>0</v>
      </c>
    </row>
    <row r="453" spans="1:10" x14ac:dyDescent="0.2">
      <c r="A453" s="1">
        <v>43678</v>
      </c>
      <c r="B453">
        <v>21875.02</v>
      </c>
      <c r="C453">
        <v>3296432.93</v>
      </c>
      <c r="D453">
        <v>3318307.95</v>
      </c>
      <c r="E453">
        <v>3318285.5631123902</v>
      </c>
      <c r="F453">
        <v>20</v>
      </c>
      <c r="G453">
        <v>2122316.5923958402</v>
      </c>
      <c r="H453">
        <v>1.6656187638314</v>
      </c>
      <c r="I453">
        <v>216684.77597285999</v>
      </c>
      <c r="J453">
        <v>0</v>
      </c>
    </row>
    <row r="454" spans="1:10" x14ac:dyDescent="0.2">
      <c r="A454" s="1">
        <v>43709</v>
      </c>
      <c r="B454">
        <v>19440.830000000002</v>
      </c>
      <c r="C454">
        <v>3710701.3</v>
      </c>
      <c r="D454">
        <v>3730142.13</v>
      </c>
      <c r="E454">
        <v>3730138.73690366</v>
      </c>
      <c r="F454">
        <v>20</v>
      </c>
      <c r="G454">
        <v>2115027.4195042201</v>
      </c>
      <c r="H454">
        <v>1.8674847337578599</v>
      </c>
      <c r="I454">
        <v>219642.680499771</v>
      </c>
      <c r="J454">
        <v>0</v>
      </c>
    </row>
    <row r="455" spans="1:10" x14ac:dyDescent="0.2">
      <c r="A455" s="1">
        <v>43739</v>
      </c>
      <c r="B455">
        <v>20644.03</v>
      </c>
      <c r="C455">
        <v>3741997.13</v>
      </c>
      <c r="D455">
        <v>3762641.16</v>
      </c>
      <c r="E455">
        <v>3762641.9850455401</v>
      </c>
      <c r="F455">
        <v>20</v>
      </c>
      <c r="G455">
        <v>2220137.2087758901</v>
      </c>
      <c r="H455">
        <v>1.7971410588602099</v>
      </c>
      <c r="I455">
        <v>227257.749148926</v>
      </c>
      <c r="J455">
        <v>0</v>
      </c>
    </row>
    <row r="456" spans="1:10" x14ac:dyDescent="0.2">
      <c r="A456" s="1">
        <v>43770</v>
      </c>
      <c r="B456">
        <v>24243.86</v>
      </c>
      <c r="C456">
        <v>4058471.54</v>
      </c>
      <c r="D456">
        <v>4082715.4</v>
      </c>
      <c r="E456">
        <v>4082719.0189730702</v>
      </c>
      <c r="F456">
        <v>20</v>
      </c>
      <c r="G456">
        <v>2129055.1727904198</v>
      </c>
      <c r="H456">
        <v>2.0198086923507099</v>
      </c>
      <c r="I456">
        <v>217565.12552328801</v>
      </c>
      <c r="J456">
        <v>0</v>
      </c>
    </row>
    <row r="457" spans="1:10" x14ac:dyDescent="0.2">
      <c r="A457" s="1">
        <v>43800</v>
      </c>
      <c r="B457">
        <v>-81471.81</v>
      </c>
      <c r="C457">
        <v>3876336.31</v>
      </c>
      <c r="D457">
        <v>3794864.5</v>
      </c>
      <c r="E457">
        <v>3794866.21277289</v>
      </c>
      <c r="F457">
        <v>20</v>
      </c>
      <c r="G457">
        <v>2225922.2715614499</v>
      </c>
      <c r="H457">
        <v>1.80750758315259</v>
      </c>
      <c r="I457">
        <v>228505.17258269101</v>
      </c>
      <c r="J457">
        <v>0</v>
      </c>
    </row>
    <row r="458" spans="1:10" x14ac:dyDescent="0.2">
      <c r="A458" s="1">
        <v>43831</v>
      </c>
      <c r="B458">
        <v>-68694.509999999995</v>
      </c>
      <c r="C458">
        <v>3088373.12</v>
      </c>
      <c r="D458">
        <v>3019678.61</v>
      </c>
      <c r="E458">
        <v>3019674.0229245601</v>
      </c>
      <c r="F458">
        <v>20</v>
      </c>
      <c r="G458">
        <v>2103275.3072195798</v>
      </c>
      <c r="H458">
        <v>1.53898428113901</v>
      </c>
      <c r="I458">
        <v>217233.613794209</v>
      </c>
      <c r="J458">
        <v>0</v>
      </c>
    </row>
    <row r="459" spans="1:10" x14ac:dyDescent="0.2">
      <c r="A459" s="1">
        <v>43862</v>
      </c>
      <c r="B459">
        <v>21443.14</v>
      </c>
      <c r="C459">
        <v>2605326.3199999998</v>
      </c>
      <c r="D459">
        <v>2626769.46</v>
      </c>
      <c r="E459">
        <v>2626767.4322002102</v>
      </c>
      <c r="F459">
        <v>20</v>
      </c>
      <c r="G459">
        <v>1985643.2859313199</v>
      </c>
      <c r="H459">
        <v>1.42894275356209</v>
      </c>
      <c r="I459">
        <v>210603.15239059299</v>
      </c>
      <c r="J459">
        <v>0</v>
      </c>
    </row>
    <row r="460" spans="1:10" x14ac:dyDescent="0.2">
      <c r="A460" s="1">
        <v>43891</v>
      </c>
      <c r="B460">
        <v>-52052.88</v>
      </c>
      <c r="C460">
        <v>2636332.3199999998</v>
      </c>
      <c r="D460">
        <v>2584279.44</v>
      </c>
      <c r="E460">
        <v>2584278.7892853799</v>
      </c>
      <c r="F460">
        <v>20</v>
      </c>
      <c r="G460">
        <v>2070357.5716444601</v>
      </c>
      <c r="H460">
        <v>1.3547984252062499</v>
      </c>
      <c r="I460">
        <v>220638.38839238801</v>
      </c>
      <c r="J460">
        <v>0</v>
      </c>
    </row>
    <row r="461" spans="1:10" x14ac:dyDescent="0.2">
      <c r="A461" s="1">
        <v>43922</v>
      </c>
      <c r="B461">
        <v>13889.62</v>
      </c>
      <c r="C461">
        <v>2197269.81</v>
      </c>
      <c r="D461">
        <v>2211159.4300000002</v>
      </c>
      <c r="E461">
        <v>2211158.6357267099</v>
      </c>
      <c r="F461">
        <v>20</v>
      </c>
      <c r="G461">
        <v>1869720.0293641</v>
      </c>
      <c r="H461">
        <v>1.2865879694844</v>
      </c>
      <c r="I461">
        <v>194400.66035717199</v>
      </c>
      <c r="J461">
        <v>0</v>
      </c>
    </row>
    <row r="462" spans="1:10" x14ac:dyDescent="0.2">
      <c r="A462" s="1">
        <v>43952</v>
      </c>
      <c r="B462">
        <v>-35045.089999999997</v>
      </c>
      <c r="C462">
        <v>2232086.3199999998</v>
      </c>
      <c r="D462">
        <v>2197041.23</v>
      </c>
      <c r="E462">
        <v>2197037.4166075601</v>
      </c>
      <c r="F462">
        <v>20</v>
      </c>
      <c r="G462">
        <v>1688187.0423145499</v>
      </c>
      <c r="H462">
        <v>1.40232062237946</v>
      </c>
      <c r="I462">
        <v>170342.08726393699</v>
      </c>
      <c r="J462">
        <v>0</v>
      </c>
    </row>
    <row r="463" spans="1:10" x14ac:dyDescent="0.2">
      <c r="A463" s="1">
        <v>43983</v>
      </c>
      <c r="B463">
        <v>13378.37</v>
      </c>
      <c r="C463">
        <v>1879373.83</v>
      </c>
      <c r="D463">
        <v>1892752.2</v>
      </c>
      <c r="E463">
        <v>1892751.4716344899</v>
      </c>
      <c r="F463">
        <v>20</v>
      </c>
      <c r="G463">
        <v>1559977.76517929</v>
      </c>
      <c r="H463">
        <v>1.3114051094924</v>
      </c>
      <c r="I463">
        <v>153011.34031616501</v>
      </c>
      <c r="J463">
        <v>0</v>
      </c>
    </row>
    <row r="464" spans="1:10" x14ac:dyDescent="0.2">
      <c r="A464" s="1">
        <v>44013</v>
      </c>
      <c r="B464">
        <v>13357.7</v>
      </c>
      <c r="C464">
        <v>1973577.8</v>
      </c>
      <c r="D464">
        <v>1986935.5</v>
      </c>
      <c r="E464">
        <v>1986935.0015052501</v>
      </c>
      <c r="F464">
        <v>20</v>
      </c>
      <c r="G464">
        <v>1631381.8765281001</v>
      </c>
      <c r="H464">
        <v>1.2859925467983799</v>
      </c>
      <c r="I464">
        <v>111009.932691839</v>
      </c>
      <c r="J464">
        <v>0</v>
      </c>
    </row>
    <row r="465" spans="1:10" x14ac:dyDescent="0.2">
      <c r="A465" s="1">
        <v>44044</v>
      </c>
      <c r="B465">
        <v>14734.21</v>
      </c>
      <c r="C465">
        <v>2287518.7799999998</v>
      </c>
      <c r="D465">
        <v>2302252.9900000002</v>
      </c>
      <c r="E465">
        <v>2302252.2486990099</v>
      </c>
      <c r="F465">
        <v>20</v>
      </c>
      <c r="G465">
        <v>1249053.9469920499</v>
      </c>
      <c r="H465">
        <v>1.9029729722941899</v>
      </c>
      <c r="I465">
        <v>74663.653364259997</v>
      </c>
      <c r="J465">
        <v>0</v>
      </c>
    </row>
    <row r="466" spans="1:10" x14ac:dyDescent="0.2">
      <c r="A466" s="1">
        <v>44075</v>
      </c>
      <c r="B466">
        <v>17115.009999999998</v>
      </c>
      <c r="C466">
        <v>2339637.23</v>
      </c>
      <c r="D466">
        <v>2356752.2400000002</v>
      </c>
      <c r="E466">
        <v>2356753.6850394201</v>
      </c>
      <c r="F466">
        <v>20</v>
      </c>
      <c r="G466">
        <v>1321842.88292679</v>
      </c>
      <c r="H466">
        <v>1.84298924200117</v>
      </c>
      <c r="I466">
        <v>79388.527810486994</v>
      </c>
      <c r="J466">
        <v>0</v>
      </c>
    </row>
    <row r="467" spans="1:10" x14ac:dyDescent="0.2">
      <c r="A467" s="1">
        <v>44105</v>
      </c>
      <c r="B467">
        <v>13151.39</v>
      </c>
      <c r="C467">
        <v>2518798.5699999998</v>
      </c>
      <c r="D467">
        <v>2531949.96</v>
      </c>
      <c r="E467">
        <v>2531949.7064929102</v>
      </c>
      <c r="F467">
        <v>20</v>
      </c>
      <c r="G467">
        <v>1345844.81987499</v>
      </c>
      <c r="H467">
        <v>1.9410847751809801</v>
      </c>
      <c r="I467">
        <v>80449.183122634</v>
      </c>
      <c r="J467">
        <v>0</v>
      </c>
    </row>
    <row r="468" spans="1:10" x14ac:dyDescent="0.2">
      <c r="A468" s="1">
        <v>44136</v>
      </c>
      <c r="B468">
        <v>23859.84</v>
      </c>
      <c r="C468">
        <v>3424648.6</v>
      </c>
      <c r="D468">
        <v>3448508.44</v>
      </c>
      <c r="E468">
        <v>3448506.97123715</v>
      </c>
      <c r="F468">
        <v>20</v>
      </c>
      <c r="G468">
        <v>1411604.4240752701</v>
      </c>
      <c r="H468">
        <v>2.50483851628104</v>
      </c>
      <c r="I468">
        <v>87334.159939310004</v>
      </c>
      <c r="J468">
        <v>0</v>
      </c>
    </row>
    <row r="469" spans="1:10" x14ac:dyDescent="0.2">
      <c r="A469" s="1">
        <v>44166</v>
      </c>
      <c r="B469">
        <v>15018.98</v>
      </c>
      <c r="C469">
        <v>3723642.04</v>
      </c>
      <c r="D469">
        <v>3738661.02</v>
      </c>
      <c r="E469">
        <v>3738661.01396308</v>
      </c>
      <c r="F469">
        <v>20</v>
      </c>
      <c r="G469">
        <v>1564146.4120160199</v>
      </c>
      <c r="H469">
        <v>2.44800057941154</v>
      </c>
      <c r="I469">
        <v>90370.308936636997</v>
      </c>
      <c r="J469">
        <v>0</v>
      </c>
    </row>
    <row r="470" spans="1:10" x14ac:dyDescent="0.2">
      <c r="A470" s="1">
        <v>44197</v>
      </c>
      <c r="B470">
        <v>51723.28</v>
      </c>
      <c r="C470">
        <v>3580725.48</v>
      </c>
      <c r="D470">
        <v>3632448.76</v>
      </c>
      <c r="E470">
        <v>3632443.1467063301</v>
      </c>
      <c r="F470">
        <v>20</v>
      </c>
      <c r="G470">
        <v>2226472.7443115199</v>
      </c>
      <c r="H470">
        <v>1.6704790100467299</v>
      </c>
      <c r="I470">
        <v>86832.839107207998</v>
      </c>
      <c r="J470">
        <v>0</v>
      </c>
    </row>
    <row r="471" spans="1:10" x14ac:dyDescent="0.2">
      <c r="A471" s="1">
        <v>44228</v>
      </c>
      <c r="B471">
        <v>54259.75</v>
      </c>
      <c r="C471">
        <v>5356574.2</v>
      </c>
      <c r="D471">
        <v>5410833.9500000002</v>
      </c>
      <c r="E471">
        <v>5410825.8995583504</v>
      </c>
      <c r="F471">
        <v>20</v>
      </c>
      <c r="G471">
        <v>1982916.84945412</v>
      </c>
      <c r="H471">
        <v>2.7636375678617799</v>
      </c>
      <c r="I471">
        <v>69237.599539212999</v>
      </c>
      <c r="J471">
        <v>0</v>
      </c>
    </row>
    <row r="472" spans="1:10" x14ac:dyDescent="0.2">
      <c r="A472" s="1">
        <v>44256</v>
      </c>
      <c r="B472">
        <v>58264.88</v>
      </c>
      <c r="C472">
        <v>3693919.11</v>
      </c>
      <c r="D472">
        <v>3752183.99</v>
      </c>
      <c r="E472">
        <v>3752182.7513232199</v>
      </c>
      <c r="F472">
        <v>20</v>
      </c>
      <c r="G472">
        <v>2244654.3454335299</v>
      </c>
      <c r="H472">
        <v>1.7113088497764899</v>
      </c>
      <c r="I472">
        <v>89114.094706446005</v>
      </c>
      <c r="J472">
        <v>0</v>
      </c>
    </row>
    <row r="473" spans="1:10" x14ac:dyDescent="0.2">
      <c r="A473" s="1">
        <v>44287</v>
      </c>
      <c r="B473">
        <v>57978.81</v>
      </c>
      <c r="C473">
        <v>3411155.69</v>
      </c>
      <c r="D473">
        <v>3469134.5</v>
      </c>
      <c r="E473">
        <v>3469155.06216479</v>
      </c>
      <c r="F473">
        <v>20</v>
      </c>
      <c r="G473">
        <v>2157769.28734576</v>
      </c>
      <c r="H473">
        <v>1.64982568696731</v>
      </c>
      <c r="I473">
        <v>90788.134647407001</v>
      </c>
      <c r="J473">
        <v>0</v>
      </c>
    </row>
    <row r="474" spans="1:10" x14ac:dyDescent="0.2">
      <c r="A474" s="1">
        <v>44317</v>
      </c>
      <c r="B474">
        <v>59038.97</v>
      </c>
      <c r="C474">
        <v>4205838</v>
      </c>
      <c r="D474">
        <v>4264876.97</v>
      </c>
      <c r="E474">
        <v>4264874.6833747197</v>
      </c>
      <c r="F474">
        <v>20</v>
      </c>
      <c r="G474">
        <v>2269551.3707495402</v>
      </c>
      <c r="H474">
        <v>1.9189830353397701</v>
      </c>
      <c r="I474">
        <v>90355.894925788001</v>
      </c>
      <c r="J474">
        <v>0</v>
      </c>
    </row>
    <row r="475" spans="1:10" x14ac:dyDescent="0.2">
      <c r="A475" s="1">
        <v>44348</v>
      </c>
      <c r="B475">
        <v>43449.58</v>
      </c>
      <c r="C475">
        <v>4480550.21</v>
      </c>
      <c r="D475">
        <v>4523999.79</v>
      </c>
      <c r="E475">
        <v>4523999.1280428898</v>
      </c>
      <c r="F475">
        <v>20</v>
      </c>
      <c r="G475">
        <v>2903310.77757442</v>
      </c>
      <c r="H475">
        <v>1.58920110646777</v>
      </c>
      <c r="I475">
        <v>89945.572098201999</v>
      </c>
      <c r="J475">
        <v>0</v>
      </c>
    </row>
    <row r="476" spans="1:10" x14ac:dyDescent="0.2">
      <c r="A476" s="1">
        <v>44378</v>
      </c>
      <c r="B476">
        <v>38733.199999999997</v>
      </c>
      <c r="C476">
        <v>5656815.1900000004</v>
      </c>
      <c r="D476">
        <v>5695548.3899999997</v>
      </c>
      <c r="E476">
        <v>5695546.8712483998</v>
      </c>
      <c r="F476">
        <v>20</v>
      </c>
      <c r="G476">
        <v>1637895.4940704999</v>
      </c>
      <c r="H476">
        <v>3.53746520823303</v>
      </c>
      <c r="I476">
        <v>98451.453747649997</v>
      </c>
      <c r="J476">
        <v>0</v>
      </c>
    </row>
    <row r="477" spans="1:10" x14ac:dyDescent="0.2">
      <c r="A477" s="1">
        <v>44409</v>
      </c>
      <c r="B477">
        <v>75543.69</v>
      </c>
      <c r="C477">
        <v>6071478.4400000004</v>
      </c>
      <c r="D477">
        <v>6147022.1299999999</v>
      </c>
      <c r="E477">
        <v>6147019.1961883903</v>
      </c>
      <c r="F477">
        <v>20</v>
      </c>
      <c r="G477">
        <v>2340177.30899934</v>
      </c>
      <c r="H477">
        <v>2.6719746545393899</v>
      </c>
      <c r="I477">
        <v>105875.26058605</v>
      </c>
      <c r="J477">
        <v>0</v>
      </c>
    </row>
    <row r="478" spans="1:10" x14ac:dyDescent="0.2">
      <c r="A478" s="1">
        <v>44440</v>
      </c>
      <c r="B478">
        <v>76838.89</v>
      </c>
      <c r="C478">
        <v>6445930.0700000003</v>
      </c>
      <c r="D478">
        <v>6522768.96</v>
      </c>
      <c r="E478">
        <v>6522772.9108424801</v>
      </c>
      <c r="F478">
        <v>20</v>
      </c>
      <c r="G478">
        <v>2148382.3599020098</v>
      </c>
      <c r="H478">
        <v>3.0816255089448301</v>
      </c>
      <c r="I478">
        <v>97736.972398690996</v>
      </c>
      <c r="J478">
        <v>0</v>
      </c>
    </row>
    <row r="479" spans="1:10" x14ac:dyDescent="0.2">
      <c r="A479" s="1">
        <v>44470</v>
      </c>
      <c r="B479">
        <v>81302.179999999993</v>
      </c>
      <c r="C479">
        <v>9164553.7400000002</v>
      </c>
      <c r="D479">
        <v>9245855.9199999999</v>
      </c>
      <c r="E479">
        <v>9245855.86145637</v>
      </c>
      <c r="F479">
        <v>20</v>
      </c>
      <c r="G479">
        <v>2424316.5384784001</v>
      </c>
      <c r="H479">
        <v>3.8623937937595598</v>
      </c>
      <c r="I479">
        <v>117809.290871294</v>
      </c>
      <c r="J479">
        <v>0</v>
      </c>
    </row>
    <row r="480" spans="1:10" x14ac:dyDescent="0.2">
      <c r="A480" s="1">
        <v>44501</v>
      </c>
      <c r="B480">
        <v>114831.82</v>
      </c>
      <c r="C480">
        <v>9698216.1799999997</v>
      </c>
      <c r="D480">
        <v>9813048</v>
      </c>
      <c r="E480">
        <v>9813047.6475857794</v>
      </c>
      <c r="F480">
        <v>20</v>
      </c>
      <c r="G480">
        <v>2552476.5445043398</v>
      </c>
      <c r="H480">
        <v>3.8887445152404498</v>
      </c>
      <c r="I480">
        <v>112881.51513540201</v>
      </c>
      <c r="J480">
        <v>0</v>
      </c>
    </row>
    <row r="481" spans="1:10" x14ac:dyDescent="0.2">
      <c r="A481" s="1">
        <v>44531</v>
      </c>
      <c r="B481">
        <v>134281.47</v>
      </c>
      <c r="C481">
        <v>8251734.4699999997</v>
      </c>
      <c r="D481">
        <v>8386015.9400000004</v>
      </c>
      <c r="E481">
        <v>8386014.2794302702</v>
      </c>
      <c r="F481">
        <v>20</v>
      </c>
      <c r="G481">
        <v>2653522.8601431302</v>
      </c>
      <c r="H481">
        <v>3.2050411991969998</v>
      </c>
      <c r="I481">
        <v>118635.81033954999</v>
      </c>
      <c r="J481">
        <v>0</v>
      </c>
    </row>
    <row r="482" spans="1:10" x14ac:dyDescent="0.2">
      <c r="A482" s="1">
        <v>44562</v>
      </c>
      <c r="B482">
        <v>125030.75</v>
      </c>
      <c r="C482">
        <v>7376280.9100000001</v>
      </c>
      <c r="D482">
        <v>7501311.6600000001</v>
      </c>
      <c r="E482">
        <v>7501310.5407679901</v>
      </c>
      <c r="F482">
        <v>20</v>
      </c>
      <c r="G482">
        <v>3014894.2819407801</v>
      </c>
      <c r="H482">
        <v>2.5265741797818899</v>
      </c>
      <c r="I482">
        <v>116043.506755681</v>
      </c>
      <c r="J482">
        <v>0</v>
      </c>
    </row>
    <row r="483" spans="1:10" x14ac:dyDescent="0.2">
      <c r="A483" s="1">
        <v>44593</v>
      </c>
      <c r="B483">
        <v>301238.59000000003</v>
      </c>
      <c r="C483">
        <v>8132140.7800000003</v>
      </c>
      <c r="D483">
        <v>8433379.3699999992</v>
      </c>
      <c r="E483">
        <v>8433381.3204629403</v>
      </c>
      <c r="F483">
        <v>20</v>
      </c>
      <c r="G483">
        <v>2754151.2868615398</v>
      </c>
      <c r="H483">
        <v>3.0981638841498</v>
      </c>
      <c r="I483">
        <v>99430.727976180002</v>
      </c>
      <c r="J483">
        <v>0</v>
      </c>
    </row>
    <row r="484" spans="1:10" x14ac:dyDescent="0.2">
      <c r="A484" s="1">
        <v>44621</v>
      </c>
      <c r="B484">
        <v>312684.01</v>
      </c>
      <c r="C484">
        <v>7909400.5099999998</v>
      </c>
      <c r="D484">
        <v>8222084.5199999996</v>
      </c>
      <c r="E484">
        <v>8222084.4677072698</v>
      </c>
      <c r="F484">
        <v>20</v>
      </c>
      <c r="G484">
        <v>2968063.5550600099</v>
      </c>
      <c r="H484">
        <v>2.8106108383418</v>
      </c>
      <c r="I484">
        <v>119987.12903173501</v>
      </c>
      <c r="J484">
        <v>0</v>
      </c>
    </row>
    <row r="485" spans="1:10" x14ac:dyDescent="0.2">
      <c r="A485" s="1">
        <v>44652</v>
      </c>
      <c r="B485">
        <v>533185.55000000005</v>
      </c>
      <c r="C485">
        <v>9710754.6300000008</v>
      </c>
      <c r="D485">
        <v>10243940.18</v>
      </c>
      <c r="E485">
        <v>10243937.060656499</v>
      </c>
      <c r="F485">
        <v>20</v>
      </c>
      <c r="G485">
        <v>2933593.6528232498</v>
      </c>
      <c r="H485">
        <v>3.5303504518630899</v>
      </c>
      <c r="I485">
        <v>112676.61717066199</v>
      </c>
      <c r="J485">
        <v>0</v>
      </c>
    </row>
    <row r="486" spans="1:10" x14ac:dyDescent="0.2">
      <c r="A486" s="1">
        <v>44682</v>
      </c>
      <c r="B486">
        <v>680276.83</v>
      </c>
      <c r="C486">
        <v>12970737.1</v>
      </c>
      <c r="D486">
        <v>13651013.93</v>
      </c>
      <c r="E486">
        <v>13651015.2568745</v>
      </c>
      <c r="F486">
        <v>20</v>
      </c>
      <c r="G486">
        <v>2993385.5762193701</v>
      </c>
      <c r="H486">
        <v>4.5988420162043102</v>
      </c>
      <c r="I486">
        <v>115092.101743103</v>
      </c>
      <c r="J486">
        <v>0</v>
      </c>
    </row>
    <row r="487" spans="1:10" x14ac:dyDescent="0.2">
      <c r="A487" s="1">
        <v>44713</v>
      </c>
      <c r="B487">
        <v>1376222.06</v>
      </c>
      <c r="C487">
        <v>14340336.01</v>
      </c>
      <c r="D487">
        <v>15716558.07</v>
      </c>
      <c r="E487">
        <v>15716559.7121737</v>
      </c>
      <c r="F487">
        <v>20</v>
      </c>
      <c r="G487">
        <v>2978837.5852659699</v>
      </c>
      <c r="H487">
        <v>5.3142936341202898</v>
      </c>
      <c r="I487">
        <v>113857.90428344801</v>
      </c>
      <c r="J487">
        <v>0</v>
      </c>
    </row>
    <row r="488" spans="1:10" x14ac:dyDescent="0.2">
      <c r="A488" s="1">
        <v>44743</v>
      </c>
      <c r="B488">
        <v>306266.75</v>
      </c>
      <c r="C488">
        <v>12129575.17</v>
      </c>
      <c r="D488">
        <v>12435841.92</v>
      </c>
      <c r="E488">
        <v>12435844.251614301</v>
      </c>
      <c r="F488">
        <v>20</v>
      </c>
      <c r="G488">
        <v>3025635.0038676001</v>
      </c>
      <c r="H488">
        <v>4.1965048489302603</v>
      </c>
      <c r="I488">
        <v>261247.71320922201</v>
      </c>
      <c r="J488">
        <v>0</v>
      </c>
    </row>
    <row r="489" spans="1:10" x14ac:dyDescent="0.2">
      <c r="A489" s="1">
        <v>44774</v>
      </c>
      <c r="B489">
        <v>497125.27</v>
      </c>
      <c r="C489">
        <v>13935035.550000001</v>
      </c>
      <c r="D489">
        <v>14432160.82</v>
      </c>
      <c r="E489">
        <v>14432153.0493262</v>
      </c>
      <c r="F489">
        <v>20</v>
      </c>
      <c r="G489">
        <v>2865428.5823254301</v>
      </c>
      <c r="H489">
        <v>5.1118748681080097</v>
      </c>
      <c r="I489">
        <v>215559.30702149699</v>
      </c>
      <c r="J489">
        <v>0</v>
      </c>
    </row>
    <row r="490" spans="1:10" x14ac:dyDescent="0.2">
      <c r="A490" s="1">
        <v>44805</v>
      </c>
      <c r="B490">
        <v>410005.81</v>
      </c>
      <c r="C490">
        <v>14899283.57</v>
      </c>
      <c r="D490">
        <v>15309289.380000001</v>
      </c>
      <c r="E490">
        <v>15309291.4686774</v>
      </c>
      <c r="F490">
        <v>20</v>
      </c>
      <c r="G490">
        <v>3119350.0302615599</v>
      </c>
      <c r="H490">
        <v>4.9819591997416</v>
      </c>
      <c r="I490">
        <v>231183.11179838199</v>
      </c>
      <c r="J490">
        <v>0</v>
      </c>
    </row>
    <row r="491" spans="1:10" x14ac:dyDescent="0.2">
      <c r="A491" s="1">
        <v>44835</v>
      </c>
      <c r="B491">
        <v>321107.75</v>
      </c>
      <c r="C491">
        <v>10911260.33</v>
      </c>
      <c r="D491">
        <v>11232368.08</v>
      </c>
      <c r="E491">
        <v>11232369.9794476</v>
      </c>
      <c r="F491">
        <v>20</v>
      </c>
      <c r="G491">
        <v>3227805.4636215102</v>
      </c>
      <c r="H491">
        <v>3.5575393541221501</v>
      </c>
      <c r="I491">
        <v>250674.98483641501</v>
      </c>
      <c r="J491">
        <v>0</v>
      </c>
    </row>
    <row r="492" spans="1:10" x14ac:dyDescent="0.2">
      <c r="A492" s="1">
        <v>44866</v>
      </c>
      <c r="B492">
        <v>232948.89</v>
      </c>
      <c r="C492">
        <v>9174630.2300000004</v>
      </c>
      <c r="D492">
        <v>9407579.1199999992</v>
      </c>
      <c r="E492">
        <v>9407581.4914311599</v>
      </c>
      <c r="F492">
        <v>20</v>
      </c>
      <c r="G492">
        <v>3144027.66978388</v>
      </c>
      <c r="H492">
        <v>3.0702672720893198</v>
      </c>
      <c r="I492">
        <v>245423.765649548</v>
      </c>
      <c r="J492">
        <v>0</v>
      </c>
    </row>
    <row r="493" spans="1:10" x14ac:dyDescent="0.2">
      <c r="A493" s="1">
        <v>44896</v>
      </c>
      <c r="B493">
        <v>224586.93</v>
      </c>
      <c r="C493">
        <v>10713102.33</v>
      </c>
      <c r="D493">
        <v>10937689.26</v>
      </c>
      <c r="E493">
        <v>10937689.2467173</v>
      </c>
      <c r="F493">
        <v>20</v>
      </c>
      <c r="G493">
        <v>3000283.4074300802</v>
      </c>
      <c r="H493">
        <v>3.7176100934258498</v>
      </c>
      <c r="I493">
        <v>216194.63188282799</v>
      </c>
      <c r="J493">
        <v>0</v>
      </c>
    </row>
    <row r="494" spans="1:10" x14ac:dyDescent="0.2">
      <c r="A494" s="1">
        <v>44927</v>
      </c>
      <c r="B494">
        <v>90082.74</v>
      </c>
      <c r="C494">
        <v>6390677.75</v>
      </c>
      <c r="D494">
        <v>6480760.4900000002</v>
      </c>
      <c r="E494">
        <v>6480761.9910244299</v>
      </c>
      <c r="F494">
        <v>20</v>
      </c>
      <c r="G494">
        <v>1764152.93548899</v>
      </c>
      <c r="H494">
        <v>3.7932334213985501</v>
      </c>
      <c r="I494">
        <v>211081.88433076499</v>
      </c>
      <c r="J494">
        <v>0</v>
      </c>
    </row>
    <row r="495" spans="1:10" x14ac:dyDescent="0.2">
      <c r="A495" s="1"/>
      <c r="D495"/>
      <c r="G495"/>
    </row>
    <row r="496" spans="1:10" x14ac:dyDescent="0.2">
      <c r="A496" s="1"/>
      <c r="D496"/>
      <c r="G496"/>
    </row>
    <row r="497" spans="1:26" x14ac:dyDescent="0.2">
      <c r="D497" s="27">
        <f>SUM(D266:D496)</f>
        <v>3095231721.0699973</v>
      </c>
      <c r="F497" s="22"/>
      <c r="G497" s="60">
        <f>SUM(G266:G496)</f>
        <v>674826081.53153253</v>
      </c>
    </row>
    <row r="498" spans="1:26" x14ac:dyDescent="0.2">
      <c r="D498" s="27">
        <f>Z267+Z268+Z269+Z270+Z271+Z272+Z273+Z274+Z275+Z276+Z277+Z278+Z279+Z280+Z281+Z282+Z283+Z284+Z285+Z286</f>
        <v>3095231721.0700002</v>
      </c>
      <c r="G498" s="60">
        <f>+Z291+Z292+Z293+Z294+Z295+Z296+Z297+Z298+Z299+Z300+Z301+Z302+Z303+Z304+Z305+Z306+Z307+Z308+Z309+Z310</f>
        <v>674826081.53153253</v>
      </c>
    </row>
    <row r="499" spans="1:26" ht="15.75" x14ac:dyDescent="0.25">
      <c r="A499" s="28" t="s">
        <v>2</v>
      </c>
    </row>
    <row r="500" spans="1:26" x14ac:dyDescent="0.2">
      <c r="M500" s="10" t="s">
        <v>49</v>
      </c>
    </row>
    <row r="501" spans="1:26" x14ac:dyDescent="0.2">
      <c r="A501" s="13" t="s">
        <v>38</v>
      </c>
      <c r="B501" s="13" t="s">
        <v>39</v>
      </c>
      <c r="C501" s="13" t="s">
        <v>40</v>
      </c>
      <c r="D501" s="65" t="s">
        <v>5</v>
      </c>
      <c r="E501" s="13" t="s">
        <v>41</v>
      </c>
      <c r="F501" s="13" t="s">
        <v>42</v>
      </c>
      <c r="G501" s="61" t="s">
        <v>43</v>
      </c>
      <c r="H501" s="13" t="s">
        <v>44</v>
      </c>
      <c r="I501" s="13" t="s">
        <v>45</v>
      </c>
      <c r="J501" s="13" t="s">
        <v>46</v>
      </c>
    </row>
    <row r="502" spans="1:26" x14ac:dyDescent="0.2">
      <c r="A502" s="1">
        <v>37987</v>
      </c>
      <c r="B502">
        <v>2394.5300000000002</v>
      </c>
      <c r="C502">
        <v>1295243.95</v>
      </c>
      <c r="D502" s="27">
        <v>1297638.48</v>
      </c>
      <c r="E502">
        <v>1297298.39611493</v>
      </c>
      <c r="F502">
        <v>50</v>
      </c>
      <c r="G502" s="60">
        <v>202396.636995676</v>
      </c>
      <c r="H502">
        <v>6.4126850112469</v>
      </c>
      <c r="I502">
        <v>607.48427401599997</v>
      </c>
      <c r="J502">
        <v>0</v>
      </c>
      <c r="N502" s="9" t="s">
        <v>21</v>
      </c>
      <c r="O502" s="9" t="s">
        <v>22</v>
      </c>
      <c r="P502" s="9" t="s">
        <v>23</v>
      </c>
      <c r="Q502" s="9" t="s">
        <v>24</v>
      </c>
      <c r="R502" s="9" t="s">
        <v>25</v>
      </c>
      <c r="S502" s="9" t="s">
        <v>26</v>
      </c>
      <c r="T502" s="9" t="s">
        <v>27</v>
      </c>
      <c r="U502" s="9" t="s">
        <v>28</v>
      </c>
      <c r="V502" s="9" t="s">
        <v>29</v>
      </c>
      <c r="W502" s="9" t="s">
        <v>30</v>
      </c>
      <c r="X502" s="9" t="s">
        <v>31</v>
      </c>
      <c r="Y502" s="9" t="s">
        <v>32</v>
      </c>
    </row>
    <row r="503" spans="1:26" x14ac:dyDescent="0.2">
      <c r="A503" s="1">
        <v>38018</v>
      </c>
      <c r="B503">
        <v>3894.2</v>
      </c>
      <c r="C503">
        <v>1108562.83</v>
      </c>
      <c r="D503" s="27">
        <v>1112457.03</v>
      </c>
      <c r="E503">
        <v>1113346.5206490599</v>
      </c>
      <c r="F503">
        <v>50</v>
      </c>
      <c r="G503" s="60">
        <v>207869.61792387001</v>
      </c>
      <c r="H503">
        <v>5.35886647309185</v>
      </c>
      <c r="I503">
        <v>599.00561757699995</v>
      </c>
      <c r="J503">
        <v>0</v>
      </c>
      <c r="M503">
        <v>2004</v>
      </c>
      <c r="N503">
        <v>1297638.48</v>
      </c>
      <c r="O503">
        <v>1112457.03</v>
      </c>
      <c r="P503">
        <v>1124707.47</v>
      </c>
      <c r="Q503">
        <v>1123631.6100000001</v>
      </c>
      <c r="R503">
        <v>1254603.46</v>
      </c>
      <c r="S503">
        <v>1210573.1100000001</v>
      </c>
      <c r="T503">
        <v>1309700.83</v>
      </c>
      <c r="U503">
        <v>1325793.3600000001</v>
      </c>
      <c r="V503">
        <v>1130468.6499999999</v>
      </c>
      <c r="W503">
        <v>1421334.91</v>
      </c>
      <c r="X503">
        <v>1388108.66</v>
      </c>
      <c r="Y503">
        <v>1139523.23</v>
      </c>
      <c r="Z503" s="27">
        <f t="shared" ref="Z503:Z513" si="8">SUM(N503:Y503)</f>
        <v>14838540.800000001</v>
      </c>
    </row>
    <row r="504" spans="1:26" x14ac:dyDescent="0.2">
      <c r="A504" s="1">
        <v>38047</v>
      </c>
      <c r="B504">
        <v>-1364.14</v>
      </c>
      <c r="C504">
        <v>1126071.6100000001</v>
      </c>
      <c r="D504" s="27">
        <v>1124707.47</v>
      </c>
      <c r="E504">
        <v>1124611.8895984299</v>
      </c>
      <c r="F504">
        <v>50</v>
      </c>
      <c r="G504" s="60">
        <v>117553.055439106</v>
      </c>
      <c r="H504">
        <v>9.57068063821397</v>
      </c>
      <c r="I504">
        <v>450.86205550800003</v>
      </c>
      <c r="J504">
        <v>0</v>
      </c>
      <c r="M504">
        <v>2005</v>
      </c>
      <c r="N504">
        <v>987927.33</v>
      </c>
      <c r="O504">
        <v>911752.17</v>
      </c>
      <c r="P504">
        <v>1141508.8</v>
      </c>
      <c r="Q504">
        <v>1070490.58</v>
      </c>
      <c r="R504">
        <v>994797.17</v>
      </c>
      <c r="S504">
        <v>979611.51</v>
      </c>
      <c r="T504">
        <v>1057589.3600000001</v>
      </c>
      <c r="U504">
        <v>1111822.3899999999</v>
      </c>
      <c r="V504">
        <v>367970.38</v>
      </c>
      <c r="W504">
        <v>341114.27</v>
      </c>
      <c r="X504">
        <v>536586.6</v>
      </c>
      <c r="Y504">
        <v>963070.66</v>
      </c>
      <c r="Z504" s="27">
        <f t="shared" si="8"/>
        <v>10464241.219999999</v>
      </c>
    </row>
    <row r="505" spans="1:26" x14ac:dyDescent="0.2">
      <c r="A505" s="1">
        <v>38078</v>
      </c>
      <c r="B505">
        <v>89308.97</v>
      </c>
      <c r="C505">
        <v>1034322.64</v>
      </c>
      <c r="D505" s="27">
        <v>1123631.6100000001</v>
      </c>
      <c r="E505">
        <v>1124081.0682401101</v>
      </c>
      <c r="F505">
        <v>50</v>
      </c>
      <c r="G505" s="60">
        <v>187504.629687554</v>
      </c>
      <c r="H505">
        <v>5.9960214917486399</v>
      </c>
      <c r="I505">
        <v>200.72116883499999</v>
      </c>
      <c r="J505">
        <v>0</v>
      </c>
      <c r="M505">
        <v>2006</v>
      </c>
      <c r="N505">
        <v>905461.43</v>
      </c>
      <c r="O505">
        <v>726668.16</v>
      </c>
      <c r="P505">
        <v>843111.23</v>
      </c>
      <c r="Q505">
        <v>891182.97</v>
      </c>
      <c r="R505">
        <v>1056011.52</v>
      </c>
      <c r="S505">
        <v>1371316.34</v>
      </c>
      <c r="T505">
        <v>1674534.82</v>
      </c>
      <c r="U505">
        <v>1561055.42</v>
      </c>
      <c r="V505">
        <v>1359323.88</v>
      </c>
      <c r="W505">
        <v>1286966.21</v>
      </c>
      <c r="X505">
        <v>1218890.06</v>
      </c>
      <c r="Y505">
        <v>1171698.8600000001</v>
      </c>
      <c r="Z505" s="27">
        <f t="shared" si="8"/>
        <v>14066220.9</v>
      </c>
    </row>
    <row r="506" spans="1:26" x14ac:dyDescent="0.2">
      <c r="A506" s="1">
        <v>38108</v>
      </c>
      <c r="B506">
        <v>7596.17</v>
      </c>
      <c r="C506">
        <v>1247007.29</v>
      </c>
      <c r="D506" s="27">
        <v>1254603.46</v>
      </c>
      <c r="E506">
        <v>1254603.4495715301</v>
      </c>
      <c r="F506">
        <v>50</v>
      </c>
      <c r="G506" s="60">
        <v>196468.560773203</v>
      </c>
      <c r="H506">
        <v>6.3868998419537499</v>
      </c>
      <c r="I506">
        <v>221.57017971900001</v>
      </c>
      <c r="J506">
        <v>0</v>
      </c>
      <c r="M506">
        <v>2007</v>
      </c>
      <c r="N506">
        <v>1143074.33</v>
      </c>
      <c r="O506">
        <v>1197717.31</v>
      </c>
      <c r="P506">
        <v>1430511.74</v>
      </c>
      <c r="Q506">
        <v>1219678.43</v>
      </c>
      <c r="R506">
        <v>1383533.4</v>
      </c>
      <c r="S506">
        <v>1414467.14</v>
      </c>
      <c r="T506">
        <v>1498284.04</v>
      </c>
      <c r="U506">
        <v>1234923.1100000001</v>
      </c>
      <c r="V506">
        <v>1661120.16</v>
      </c>
      <c r="W506">
        <v>2031002.01</v>
      </c>
      <c r="X506">
        <v>2411930.35</v>
      </c>
      <c r="Y506">
        <v>2354820.6800000002</v>
      </c>
      <c r="Z506" s="27">
        <f t="shared" si="8"/>
        <v>18981062.699999999</v>
      </c>
    </row>
    <row r="507" spans="1:26" x14ac:dyDescent="0.2">
      <c r="A507" s="1">
        <v>38139</v>
      </c>
      <c r="B507">
        <v>5734.81</v>
      </c>
      <c r="C507">
        <v>1204838.3</v>
      </c>
      <c r="D507" s="27">
        <v>1210573.1100000001</v>
      </c>
      <c r="E507">
        <v>1198508.82964906</v>
      </c>
      <c r="F507">
        <v>50</v>
      </c>
      <c r="G507" s="60">
        <v>199993.91430075801</v>
      </c>
      <c r="H507">
        <v>5.9933712579757499</v>
      </c>
      <c r="I507">
        <v>128.94809116100001</v>
      </c>
      <c r="J507">
        <v>0</v>
      </c>
      <c r="M507">
        <v>2008</v>
      </c>
      <c r="N507">
        <v>2430454.83</v>
      </c>
      <c r="O507">
        <v>1938790.52</v>
      </c>
      <c r="P507">
        <v>2328769.7200000002</v>
      </c>
      <c r="Q507">
        <v>2808734.32</v>
      </c>
      <c r="R507">
        <v>3326555.61</v>
      </c>
      <c r="S507">
        <v>3522688.97</v>
      </c>
      <c r="T507">
        <v>6529060.5300000003</v>
      </c>
      <c r="U507">
        <v>4405816.8</v>
      </c>
      <c r="V507">
        <v>795154.97</v>
      </c>
      <c r="W507">
        <v>1702173.01</v>
      </c>
      <c r="X507">
        <v>1773050.64</v>
      </c>
      <c r="Y507">
        <v>624699.32999999996</v>
      </c>
      <c r="Z507" s="27">
        <f t="shared" si="8"/>
        <v>32185949.25</v>
      </c>
    </row>
    <row r="508" spans="1:26" x14ac:dyDescent="0.2">
      <c r="A508" s="1">
        <v>38169</v>
      </c>
      <c r="B508">
        <v>3512.42</v>
      </c>
      <c r="C508">
        <v>1306188.4099999999</v>
      </c>
      <c r="D508" s="27">
        <v>1309700.83</v>
      </c>
      <c r="E508">
        <v>1309599.46048348</v>
      </c>
      <c r="F508">
        <v>50</v>
      </c>
      <c r="G508" s="60">
        <v>163648.10220884599</v>
      </c>
      <c r="H508">
        <v>8.0048388886218298</v>
      </c>
      <c r="I508">
        <v>377.23212704700001</v>
      </c>
      <c r="J508">
        <v>0</v>
      </c>
      <c r="M508">
        <v>2009</v>
      </c>
      <c r="N508">
        <v>853528.4</v>
      </c>
      <c r="O508">
        <v>840169.76</v>
      </c>
      <c r="P508">
        <v>864216.37</v>
      </c>
      <c r="Q508">
        <v>849325.84</v>
      </c>
      <c r="R508">
        <v>1064037.4099999999</v>
      </c>
      <c r="S508">
        <v>1167907.21</v>
      </c>
      <c r="T508">
        <v>1093763.8600000001</v>
      </c>
      <c r="U508">
        <v>1530177.48</v>
      </c>
      <c r="V508">
        <v>1433915.39</v>
      </c>
      <c r="W508">
        <v>1744650.41</v>
      </c>
      <c r="X508">
        <v>1720331.25</v>
      </c>
      <c r="Y508">
        <v>1727998.35</v>
      </c>
      <c r="Z508" s="27">
        <f t="shared" si="8"/>
        <v>14890021.73</v>
      </c>
    </row>
    <row r="509" spans="1:26" x14ac:dyDescent="0.2">
      <c r="A509" s="1">
        <v>38200</v>
      </c>
      <c r="B509">
        <v>3555.15</v>
      </c>
      <c r="C509">
        <v>1322238.21</v>
      </c>
      <c r="D509" s="27">
        <v>1325793.3600000001</v>
      </c>
      <c r="E509">
        <v>1330300.1112029401</v>
      </c>
      <c r="F509">
        <v>50</v>
      </c>
      <c r="G509" s="60">
        <v>192419.05906979099</v>
      </c>
      <c r="H509">
        <v>6.9315528034888896</v>
      </c>
      <c r="I509">
        <v>3462.757136966</v>
      </c>
      <c r="J509">
        <v>0</v>
      </c>
      <c r="M509">
        <v>2010</v>
      </c>
      <c r="N509">
        <v>1750371.96</v>
      </c>
      <c r="O509">
        <v>1794224.1</v>
      </c>
      <c r="P509">
        <v>1153023.25</v>
      </c>
      <c r="Q509">
        <v>1256191.3999999999</v>
      </c>
      <c r="R509">
        <v>1838805.1</v>
      </c>
      <c r="S509">
        <v>1421813.15</v>
      </c>
      <c r="T509">
        <v>1898558.3</v>
      </c>
      <c r="U509">
        <v>2061781.23</v>
      </c>
      <c r="V509">
        <v>2167237.31</v>
      </c>
      <c r="W509">
        <v>2823279.95</v>
      </c>
      <c r="X509">
        <v>1994963.82</v>
      </c>
      <c r="Y509">
        <v>2383123.06</v>
      </c>
      <c r="Z509" s="27">
        <f t="shared" si="8"/>
        <v>22543372.630000003</v>
      </c>
    </row>
    <row r="510" spans="1:26" x14ac:dyDescent="0.2">
      <c r="A510" s="1">
        <v>38231</v>
      </c>
      <c r="B510">
        <v>2968.99</v>
      </c>
      <c r="C510">
        <v>1127499.6599999999</v>
      </c>
      <c r="D510" s="27">
        <v>1130468.6499999999</v>
      </c>
      <c r="E510">
        <v>1130471.7363190299</v>
      </c>
      <c r="F510">
        <v>50</v>
      </c>
      <c r="G510" s="60">
        <v>169816.85131197999</v>
      </c>
      <c r="H510">
        <v>6.6605395557679996</v>
      </c>
      <c r="I510">
        <v>600.11908038499996</v>
      </c>
      <c r="J510">
        <v>0</v>
      </c>
      <c r="M510">
        <v>2011</v>
      </c>
      <c r="N510">
        <v>2439093.5299999998</v>
      </c>
      <c r="O510">
        <v>2254354.61</v>
      </c>
      <c r="P510">
        <v>2503500.69</v>
      </c>
      <c r="Q510">
        <v>2831878.53</v>
      </c>
      <c r="R510">
        <v>2822311.98</v>
      </c>
      <c r="S510">
        <v>3024768.08</v>
      </c>
      <c r="T510">
        <v>3089396.21</v>
      </c>
      <c r="U510">
        <v>3203605.72</v>
      </c>
      <c r="V510">
        <v>2623018.41</v>
      </c>
      <c r="W510">
        <v>2636725.04</v>
      </c>
      <c r="X510">
        <v>2599962.52</v>
      </c>
      <c r="Y510">
        <v>2451587.66</v>
      </c>
      <c r="Z510" s="27">
        <f t="shared" si="8"/>
        <v>32480202.979999997</v>
      </c>
    </row>
    <row r="511" spans="1:26" x14ac:dyDescent="0.2">
      <c r="A511" s="1">
        <v>38261</v>
      </c>
      <c r="B511">
        <v>4268.4399999999996</v>
      </c>
      <c r="C511">
        <v>1417066.47</v>
      </c>
      <c r="D511" s="27">
        <v>1421334.91</v>
      </c>
      <c r="E511">
        <v>1421283.87030016</v>
      </c>
      <c r="F511">
        <v>50</v>
      </c>
      <c r="G511" s="60">
        <v>185917.285276785</v>
      </c>
      <c r="H511">
        <v>7.6476442630323103</v>
      </c>
      <c r="I511">
        <v>545.38984537900001</v>
      </c>
      <c r="J511">
        <v>0</v>
      </c>
      <c r="M511">
        <v>2012</v>
      </c>
      <c r="N511">
        <v>2491444.2200000002</v>
      </c>
      <c r="O511">
        <v>2159844.5499999998</v>
      </c>
      <c r="P511">
        <v>2300044.59</v>
      </c>
      <c r="Q511">
        <v>2338008.48</v>
      </c>
      <c r="R511">
        <v>1975992.07</v>
      </c>
      <c r="S511">
        <v>1737691.29</v>
      </c>
      <c r="T511">
        <v>1707399.34</v>
      </c>
      <c r="U511">
        <v>1735852.35</v>
      </c>
      <c r="V511">
        <v>1618675.96</v>
      </c>
      <c r="W511">
        <v>1928800.16</v>
      </c>
      <c r="X511">
        <v>2285061.46</v>
      </c>
      <c r="Y511">
        <v>2528149.52</v>
      </c>
      <c r="Z511" s="27">
        <f t="shared" si="8"/>
        <v>24806963.989999998</v>
      </c>
    </row>
    <row r="512" spans="1:26" x14ac:dyDescent="0.2">
      <c r="A512" s="1">
        <v>38292</v>
      </c>
      <c r="B512">
        <v>3219.79</v>
      </c>
      <c r="C512">
        <v>1384888.87</v>
      </c>
      <c r="D512" s="27">
        <v>1388108.66</v>
      </c>
      <c r="E512">
        <v>1387985.22907388</v>
      </c>
      <c r="F512">
        <v>50</v>
      </c>
      <c r="G512" s="60">
        <v>205341.987704698</v>
      </c>
      <c r="H512">
        <v>6.7617948964543304</v>
      </c>
      <c r="I512">
        <v>495.175415536</v>
      </c>
      <c r="J512">
        <v>0</v>
      </c>
      <c r="M512">
        <v>2013</v>
      </c>
      <c r="N512">
        <v>2364425.5099999998</v>
      </c>
      <c r="O512">
        <v>2308981.36</v>
      </c>
      <c r="P512">
        <v>2240616.2599999998</v>
      </c>
      <c r="Q512">
        <v>2177080.23</v>
      </c>
      <c r="R512">
        <v>2375025.2799999998</v>
      </c>
      <c r="S512">
        <v>2055890.02</v>
      </c>
      <c r="T512">
        <v>2162130.13</v>
      </c>
      <c r="U512">
        <v>2245379.2599999998</v>
      </c>
      <c r="V512">
        <v>2517742.4900000002</v>
      </c>
      <c r="W512">
        <v>2532905.9300000002</v>
      </c>
      <c r="X512">
        <v>2534686.58</v>
      </c>
      <c r="Y512">
        <v>2375311.29</v>
      </c>
      <c r="Z512" s="27">
        <f t="shared" si="8"/>
        <v>27890174.339999996</v>
      </c>
    </row>
    <row r="513" spans="1:26" x14ac:dyDescent="0.2">
      <c r="A513" s="1">
        <v>38322</v>
      </c>
      <c r="B513">
        <v>3873.92</v>
      </c>
      <c r="C513">
        <v>1135649.31</v>
      </c>
      <c r="D513" s="27">
        <v>1139523.23</v>
      </c>
      <c r="E513">
        <v>1139523.6052123299</v>
      </c>
      <c r="F513">
        <v>50</v>
      </c>
      <c r="G513" s="60">
        <v>157007.067945307</v>
      </c>
      <c r="H513">
        <v>7.2604028532289799</v>
      </c>
      <c r="I513">
        <v>410.95887488599999</v>
      </c>
      <c r="J513">
        <v>0</v>
      </c>
      <c r="M513">
        <v>2014</v>
      </c>
      <c r="N513">
        <v>2349543.7400000002</v>
      </c>
      <c r="O513">
        <v>2643302.5299999998</v>
      </c>
      <c r="P513">
        <v>2230886.4500000002</v>
      </c>
      <c r="Q513">
        <v>2251449.63</v>
      </c>
      <c r="R513">
        <v>2175646.7799999998</v>
      </c>
      <c r="S513">
        <v>2032220.5</v>
      </c>
      <c r="T513">
        <v>1753420.7</v>
      </c>
      <c r="U513">
        <v>1843120.04</v>
      </c>
      <c r="V513">
        <v>1975996.23</v>
      </c>
      <c r="W513">
        <v>1834275.25</v>
      </c>
      <c r="X513">
        <v>1525310.46</v>
      </c>
      <c r="Y513">
        <v>1151839.3600000001</v>
      </c>
      <c r="Z513" s="27">
        <f t="shared" si="8"/>
        <v>23767011.669999998</v>
      </c>
    </row>
    <row r="514" spans="1:26" x14ac:dyDescent="0.2">
      <c r="A514" s="1">
        <v>38353</v>
      </c>
      <c r="B514">
        <v>3846.77</v>
      </c>
      <c r="C514">
        <v>984080.56</v>
      </c>
      <c r="D514">
        <v>987927.33</v>
      </c>
      <c r="E514">
        <v>987917.356789866</v>
      </c>
      <c r="F514">
        <v>50</v>
      </c>
      <c r="G514">
        <v>75863.331130588995</v>
      </c>
      <c r="H514">
        <v>13.0311242840259</v>
      </c>
      <c r="I514">
        <v>667.13977305399999</v>
      </c>
      <c r="J514">
        <v>0</v>
      </c>
      <c r="M514">
        <v>2015</v>
      </c>
      <c r="N514">
        <v>775380.16</v>
      </c>
      <c r="O514">
        <v>757360.41</v>
      </c>
      <c r="P514">
        <v>740418.68</v>
      </c>
      <c r="Q514">
        <v>779730.6</v>
      </c>
      <c r="R514">
        <v>798238.15</v>
      </c>
      <c r="S514">
        <v>691673.07</v>
      </c>
      <c r="T514">
        <v>654009.14</v>
      </c>
      <c r="U514">
        <v>503796.38</v>
      </c>
      <c r="V514">
        <v>567399.6</v>
      </c>
      <c r="W514">
        <v>586258.22</v>
      </c>
      <c r="X514">
        <v>595694.34</v>
      </c>
      <c r="Y514">
        <v>542256.23</v>
      </c>
      <c r="Z514" s="27">
        <f>SUM(N514:Y514)</f>
        <v>7992214.9799999986</v>
      </c>
    </row>
    <row r="515" spans="1:26" x14ac:dyDescent="0.2">
      <c r="A515" s="1">
        <v>38384</v>
      </c>
      <c r="B515">
        <v>3408.5</v>
      </c>
      <c r="C515">
        <v>908343.67</v>
      </c>
      <c r="D515">
        <v>911752.17</v>
      </c>
      <c r="E515">
        <v>903140.33444760204</v>
      </c>
      <c r="F515">
        <v>50</v>
      </c>
      <c r="G515">
        <v>104452.28007650501</v>
      </c>
      <c r="H515">
        <v>8.6505911989314299</v>
      </c>
      <c r="I515">
        <v>433.64029053299998</v>
      </c>
      <c r="J515">
        <v>0</v>
      </c>
      <c r="M515">
        <v>2016</v>
      </c>
      <c r="N515">
        <v>421688.88</v>
      </c>
      <c r="O515">
        <v>411996.57</v>
      </c>
      <c r="P515">
        <v>584287.19999999995</v>
      </c>
      <c r="Q515">
        <v>531418.68999999994</v>
      </c>
      <c r="R515">
        <v>584860.12</v>
      </c>
      <c r="S515">
        <v>629551.56000000006</v>
      </c>
      <c r="T515">
        <v>582289.87</v>
      </c>
      <c r="U515">
        <v>535389.22</v>
      </c>
      <c r="V515">
        <v>549685.41</v>
      </c>
      <c r="W515">
        <v>660055.06999999995</v>
      </c>
      <c r="X515">
        <v>580310.80000000005</v>
      </c>
      <c r="Y515">
        <v>733106.02</v>
      </c>
      <c r="Z515" s="27">
        <f>SUM(N515:Y515)</f>
        <v>6804639.4100000001</v>
      </c>
    </row>
    <row r="516" spans="1:26" x14ac:dyDescent="0.2">
      <c r="A516" s="1">
        <v>38412</v>
      </c>
      <c r="B516">
        <v>6828.65</v>
      </c>
      <c r="C516">
        <v>1134680.1499999999</v>
      </c>
      <c r="D516">
        <v>1141508.8</v>
      </c>
      <c r="E516">
        <v>1141510.9855140001</v>
      </c>
      <c r="F516">
        <v>50</v>
      </c>
      <c r="G516">
        <v>97086.912026969003</v>
      </c>
      <c r="H516">
        <v>11.7619632925835</v>
      </c>
      <c r="I516">
        <v>421.70993749199999</v>
      </c>
      <c r="J516">
        <v>0</v>
      </c>
      <c r="M516">
        <v>2017</v>
      </c>
      <c r="N516">
        <v>625148.78</v>
      </c>
      <c r="O516">
        <v>644027.75</v>
      </c>
      <c r="P516">
        <v>581909.6</v>
      </c>
      <c r="Q516">
        <v>541380.52</v>
      </c>
      <c r="R516">
        <v>605791.18999999994</v>
      </c>
      <c r="S516">
        <v>541985.26</v>
      </c>
      <c r="T516">
        <v>664523.15</v>
      </c>
      <c r="U516">
        <v>761622.07</v>
      </c>
      <c r="V516">
        <v>826827.07</v>
      </c>
      <c r="W516">
        <v>720499.07</v>
      </c>
      <c r="X516">
        <v>772220.73</v>
      </c>
      <c r="Y516">
        <v>797169.04</v>
      </c>
      <c r="Z516" s="27">
        <f>SUM(N516:Y516)</f>
        <v>8083104.2300000014</v>
      </c>
    </row>
    <row r="517" spans="1:26" x14ac:dyDescent="0.2">
      <c r="A517" s="1">
        <v>38443</v>
      </c>
      <c r="B517">
        <v>3784.04</v>
      </c>
      <c r="C517">
        <v>1066706.54</v>
      </c>
      <c r="D517">
        <v>1070490.58</v>
      </c>
      <c r="E517">
        <v>1070490.7955952999</v>
      </c>
      <c r="F517">
        <v>50</v>
      </c>
      <c r="G517">
        <v>99100.186844940996</v>
      </c>
      <c r="H517">
        <v>10.8070143273744</v>
      </c>
      <c r="I517">
        <v>486.34348345699999</v>
      </c>
      <c r="J517">
        <v>0</v>
      </c>
      <c r="M517">
        <v>2018</v>
      </c>
      <c r="N517">
        <v>704402.34</v>
      </c>
      <c r="O517">
        <v>619062.96</v>
      </c>
      <c r="P517">
        <v>650198.21</v>
      </c>
      <c r="Q517">
        <v>672710.77</v>
      </c>
      <c r="R517">
        <v>653722.13</v>
      </c>
      <c r="S517">
        <v>749775.34</v>
      </c>
      <c r="T517">
        <v>787612.19</v>
      </c>
      <c r="U517">
        <v>854894.39</v>
      </c>
      <c r="V517">
        <v>1006026.53</v>
      </c>
      <c r="W517">
        <v>1009926.32</v>
      </c>
      <c r="X517">
        <v>809530.33</v>
      </c>
      <c r="Y517">
        <v>686137.35</v>
      </c>
      <c r="Z517" s="27">
        <f t="shared" ref="Z517" si="9">SUM(N517:Y517)</f>
        <v>9203998.8599999994</v>
      </c>
    </row>
    <row r="518" spans="1:26" x14ac:dyDescent="0.2">
      <c r="A518" s="1">
        <v>38473</v>
      </c>
      <c r="B518">
        <v>3381.61</v>
      </c>
      <c r="C518">
        <v>991415.56</v>
      </c>
      <c r="D518">
        <v>994797.17</v>
      </c>
      <c r="E518">
        <v>994794.38144844305</v>
      </c>
      <c r="F518">
        <v>50</v>
      </c>
      <c r="G518">
        <v>101803.177701041</v>
      </c>
      <c r="H518">
        <v>9.7815125859643093</v>
      </c>
      <c r="I518">
        <v>994.68252545099995</v>
      </c>
      <c r="J518">
        <v>0</v>
      </c>
      <c r="M518">
        <v>2019</v>
      </c>
      <c r="N518">
        <v>592138</v>
      </c>
      <c r="O518">
        <v>601709.39</v>
      </c>
      <c r="P518">
        <v>748118.19</v>
      </c>
      <c r="Q518">
        <v>576719.17000000004</v>
      </c>
      <c r="R518">
        <v>457609.08</v>
      </c>
      <c r="S518">
        <v>237285.11</v>
      </c>
      <c r="T518">
        <v>284903.77</v>
      </c>
      <c r="U518">
        <v>335092.37</v>
      </c>
      <c r="V518">
        <v>434261.93</v>
      </c>
      <c r="W518">
        <v>399184.66</v>
      </c>
      <c r="X518">
        <v>482850.77</v>
      </c>
      <c r="Y518">
        <v>448139.99</v>
      </c>
      <c r="Z518" s="27">
        <f>SUM(N518:Y518)</f>
        <v>5598012.4299999997</v>
      </c>
    </row>
    <row r="519" spans="1:26" x14ac:dyDescent="0.2">
      <c r="A519" s="1">
        <v>38504</v>
      </c>
      <c r="B519">
        <v>2995.03</v>
      </c>
      <c r="C519">
        <v>976616.48</v>
      </c>
      <c r="D519">
        <v>979611.51</v>
      </c>
      <c r="E519">
        <v>979611.37512908201</v>
      </c>
      <c r="F519">
        <v>50</v>
      </c>
      <c r="G519">
        <v>111646.93922349899</v>
      </c>
      <c r="H519">
        <v>8.7828734189598201</v>
      </c>
      <c r="I519">
        <v>969.55968521</v>
      </c>
      <c r="J519">
        <v>0</v>
      </c>
      <c r="M519">
        <v>2020</v>
      </c>
      <c r="N519">
        <v>366683.46</v>
      </c>
      <c r="O519">
        <v>245994.48</v>
      </c>
      <c r="P519">
        <v>86968.71</v>
      </c>
      <c r="Q519">
        <v>63707.07</v>
      </c>
      <c r="R519">
        <v>158070.79999999999</v>
      </c>
      <c r="S519">
        <v>182784.58</v>
      </c>
      <c r="T519">
        <v>184941.58</v>
      </c>
      <c r="U519">
        <v>180716.13</v>
      </c>
      <c r="V519">
        <v>219028.51</v>
      </c>
      <c r="W519">
        <v>195559.7</v>
      </c>
      <c r="X519">
        <v>242008.86</v>
      </c>
      <c r="Y519">
        <v>262803.67</v>
      </c>
      <c r="Z519" s="27">
        <f>SUM(N519:Y519)</f>
        <v>2389267.5499999998</v>
      </c>
    </row>
    <row r="520" spans="1:26" x14ac:dyDescent="0.2">
      <c r="A520" s="1">
        <v>38534</v>
      </c>
      <c r="B520">
        <v>3964.86</v>
      </c>
      <c r="C520">
        <v>1053624.5</v>
      </c>
      <c r="D520">
        <v>1057589.3600000001</v>
      </c>
      <c r="E520">
        <v>1057611.4483173401</v>
      </c>
      <c r="F520">
        <v>50</v>
      </c>
      <c r="G520">
        <v>97575.238948245998</v>
      </c>
      <c r="H520">
        <v>10.8403093240956</v>
      </c>
      <c r="I520">
        <v>134.324254188</v>
      </c>
      <c r="J520">
        <v>0</v>
      </c>
      <c r="M520">
        <v>2021</v>
      </c>
      <c r="N520">
        <v>359822.08000000002</v>
      </c>
      <c r="O520">
        <v>357962.74</v>
      </c>
      <c r="P520">
        <v>396144.7</v>
      </c>
      <c r="Q520">
        <v>338843.33</v>
      </c>
      <c r="R520">
        <v>405391.35999999999</v>
      </c>
      <c r="S520">
        <v>502632.63</v>
      </c>
      <c r="T520">
        <v>540246.93000000005</v>
      </c>
      <c r="U520">
        <v>578496.65</v>
      </c>
      <c r="V520">
        <v>261802.25</v>
      </c>
      <c r="W520">
        <v>715612.85</v>
      </c>
      <c r="X520">
        <v>702338.69</v>
      </c>
      <c r="Y520">
        <v>577854.93999999994</v>
      </c>
      <c r="Z520" s="27">
        <f>SUM(N520:Y520)</f>
        <v>5737149.1499999985</v>
      </c>
    </row>
    <row r="521" spans="1:26" x14ac:dyDescent="0.2">
      <c r="A521" s="1">
        <v>38565</v>
      </c>
      <c r="B521">
        <v>4042.81</v>
      </c>
      <c r="C521">
        <v>1107779.58</v>
      </c>
      <c r="D521">
        <v>1111822.3899999999</v>
      </c>
      <c r="E521">
        <v>1111804.2588180299</v>
      </c>
      <c r="F521">
        <v>50</v>
      </c>
      <c r="G521">
        <v>88851.285818939999</v>
      </c>
      <c r="H521">
        <v>12.5173991219788</v>
      </c>
      <c r="I521">
        <v>382.74827866499999</v>
      </c>
      <c r="J521">
        <v>0</v>
      </c>
      <c r="M521">
        <v>2022</v>
      </c>
      <c r="N521">
        <v>609753.64</v>
      </c>
      <c r="O521">
        <v>585055.65</v>
      </c>
      <c r="P521">
        <v>918089.57</v>
      </c>
      <c r="Q521">
        <v>738342.19</v>
      </c>
      <c r="R521">
        <v>726892.76</v>
      </c>
      <c r="S521">
        <v>705567.35</v>
      </c>
      <c r="T521">
        <v>623347.73</v>
      </c>
      <c r="U521">
        <v>495786.41</v>
      </c>
      <c r="V521">
        <v>460925.4</v>
      </c>
      <c r="W521">
        <v>365660.79</v>
      </c>
      <c r="X521">
        <v>335077.34000000003</v>
      </c>
      <c r="Y521">
        <v>227857.89</v>
      </c>
      <c r="Z521" s="27">
        <f>SUM(N521:Y521)</f>
        <v>6792356.7199999988</v>
      </c>
    </row>
    <row r="522" spans="1:26" x14ac:dyDescent="0.2">
      <c r="A522" s="1">
        <v>38596</v>
      </c>
      <c r="B522">
        <v>3167.57</v>
      </c>
      <c r="C522">
        <v>364802.81</v>
      </c>
      <c r="D522">
        <v>367970.38</v>
      </c>
      <c r="E522">
        <v>358495.67431659403</v>
      </c>
      <c r="F522">
        <v>50</v>
      </c>
      <c r="G522">
        <v>17989.347598212</v>
      </c>
      <c r="H522">
        <v>19.929418672396402</v>
      </c>
      <c r="I522">
        <v>21.565611443000002</v>
      </c>
      <c r="J522">
        <v>0</v>
      </c>
      <c r="M522">
        <v>2023</v>
      </c>
      <c r="N522">
        <v>266622.01</v>
      </c>
      <c r="Z522" s="27">
        <f>SUM(N522:Y522)</f>
        <v>266622.01</v>
      </c>
    </row>
    <row r="523" spans="1:26" x14ac:dyDescent="0.2">
      <c r="A523" s="1">
        <v>38626</v>
      </c>
      <c r="B523">
        <v>3548.03</v>
      </c>
      <c r="C523">
        <v>337566.24</v>
      </c>
      <c r="D523">
        <v>341114.27</v>
      </c>
      <c r="E523">
        <v>362456.30138388003</v>
      </c>
      <c r="F523">
        <v>50</v>
      </c>
      <c r="G523">
        <v>48287.432499511</v>
      </c>
      <c r="H523">
        <v>7.5070547902370999</v>
      </c>
      <c r="I523">
        <v>40.100069824999999</v>
      </c>
      <c r="J523">
        <v>0</v>
      </c>
    </row>
    <row r="524" spans="1:26" x14ac:dyDescent="0.2">
      <c r="A524" s="1">
        <v>38657</v>
      </c>
      <c r="B524">
        <v>4394.83</v>
      </c>
      <c r="C524">
        <v>532191.77</v>
      </c>
      <c r="D524">
        <v>536586.6</v>
      </c>
      <c r="E524">
        <v>533785.21749913902</v>
      </c>
      <c r="F524">
        <v>50</v>
      </c>
      <c r="G524">
        <v>133157.61802436001</v>
      </c>
      <c r="H524">
        <v>4.0092254630658601</v>
      </c>
      <c r="I524">
        <v>73.695285322999993</v>
      </c>
      <c r="J524">
        <v>0</v>
      </c>
      <c r="M524" s="10" t="s">
        <v>50</v>
      </c>
    </row>
    <row r="525" spans="1:26" x14ac:dyDescent="0.2">
      <c r="A525" s="1">
        <v>38687</v>
      </c>
      <c r="B525">
        <v>5155</v>
      </c>
      <c r="C525">
        <v>957915.66</v>
      </c>
      <c r="D525">
        <v>963070.66</v>
      </c>
      <c r="E525">
        <v>962968.14090160897</v>
      </c>
      <c r="F525">
        <v>50</v>
      </c>
      <c r="G525">
        <v>124074.641150272</v>
      </c>
      <c r="H525">
        <v>7.76212226923563</v>
      </c>
      <c r="I525">
        <v>114.394218338</v>
      </c>
      <c r="J525">
        <v>0</v>
      </c>
    </row>
    <row r="526" spans="1:26" x14ac:dyDescent="0.2">
      <c r="A526" s="1">
        <v>38718</v>
      </c>
      <c r="B526">
        <v>4652.67</v>
      </c>
      <c r="C526">
        <v>900808.76</v>
      </c>
      <c r="D526">
        <v>905461.43</v>
      </c>
      <c r="E526">
        <v>905461.43285357603</v>
      </c>
      <c r="F526">
        <v>50</v>
      </c>
      <c r="G526">
        <v>93695.286434990994</v>
      </c>
      <c r="H526">
        <v>10.616764754834501</v>
      </c>
      <c r="I526">
        <v>89279.381863560004</v>
      </c>
      <c r="J526">
        <v>0</v>
      </c>
      <c r="N526" s="9" t="s">
        <v>21</v>
      </c>
      <c r="O526" s="9" t="s">
        <v>22</v>
      </c>
      <c r="P526" s="9" t="s">
        <v>23</v>
      </c>
      <c r="Q526" s="9" t="s">
        <v>24</v>
      </c>
      <c r="R526" s="9" t="s">
        <v>25</v>
      </c>
      <c r="S526" s="9" t="s">
        <v>26</v>
      </c>
      <c r="T526" s="9" t="s">
        <v>27</v>
      </c>
      <c r="U526" s="9" t="s">
        <v>28</v>
      </c>
      <c r="V526" s="9" t="s">
        <v>29</v>
      </c>
      <c r="W526" s="9" t="s">
        <v>30</v>
      </c>
      <c r="X526" s="9" t="s">
        <v>31</v>
      </c>
      <c r="Y526" s="9" t="s">
        <v>32</v>
      </c>
    </row>
    <row r="527" spans="1:26" x14ac:dyDescent="0.2">
      <c r="A527" s="1">
        <v>38749</v>
      </c>
      <c r="B527">
        <v>3490.93</v>
      </c>
      <c r="C527">
        <v>723177.23</v>
      </c>
      <c r="D527">
        <v>726668.16</v>
      </c>
      <c r="E527">
        <v>726889.27087654802</v>
      </c>
      <c r="F527">
        <v>50</v>
      </c>
      <c r="G527">
        <v>78823.152015365005</v>
      </c>
      <c r="H527">
        <v>9.2296598457568795</v>
      </c>
      <c r="I527">
        <v>621.61019565699996</v>
      </c>
      <c r="J527">
        <v>0</v>
      </c>
      <c r="M527">
        <v>2004</v>
      </c>
      <c r="N527">
        <v>202396.636995676</v>
      </c>
      <c r="O527">
        <v>207869.61792387001</v>
      </c>
      <c r="P527">
        <v>117553.055439106</v>
      </c>
      <c r="Q527">
        <v>187504.629687554</v>
      </c>
      <c r="R527">
        <v>196468.560773203</v>
      </c>
      <c r="S527">
        <v>199993.91430075801</v>
      </c>
      <c r="T527">
        <v>163648.10220884599</v>
      </c>
      <c r="U527">
        <v>192419.05906979099</v>
      </c>
      <c r="V527">
        <v>169816.85131197999</v>
      </c>
      <c r="W527">
        <v>185917.285276785</v>
      </c>
      <c r="X527">
        <v>205341.987704698</v>
      </c>
      <c r="Y527">
        <v>157007.067945307</v>
      </c>
      <c r="Z527" s="27">
        <f>SUM(N527:Y527)</f>
        <v>2185936.7686375738</v>
      </c>
    </row>
    <row r="528" spans="1:26" x14ac:dyDescent="0.2">
      <c r="A528" s="1">
        <v>38777</v>
      </c>
      <c r="B528">
        <v>3810.69</v>
      </c>
      <c r="C528">
        <v>839300.54</v>
      </c>
      <c r="D528">
        <v>843111.23</v>
      </c>
      <c r="E528">
        <v>843088.290993965</v>
      </c>
      <c r="F528">
        <v>50</v>
      </c>
      <c r="G528">
        <v>58866.626459587002</v>
      </c>
      <c r="H528">
        <v>14.331612563519499</v>
      </c>
      <c r="I528">
        <v>565.39234626699999</v>
      </c>
      <c r="J528">
        <v>0</v>
      </c>
      <c r="M528">
        <v>2005</v>
      </c>
      <c r="N528">
        <v>75863.331130588995</v>
      </c>
      <c r="O528">
        <v>104452.28007650501</v>
      </c>
      <c r="P528">
        <v>97086.912026969003</v>
      </c>
      <c r="Q528">
        <v>99100.186844940996</v>
      </c>
      <c r="R528">
        <v>101803.177701041</v>
      </c>
      <c r="S528">
        <v>111646.93922349899</v>
      </c>
      <c r="T528">
        <v>97575.238948245998</v>
      </c>
      <c r="U528">
        <v>88851.285818939999</v>
      </c>
      <c r="V528">
        <v>17989.347598212</v>
      </c>
      <c r="W528">
        <v>48287.432499511</v>
      </c>
      <c r="X528">
        <v>133157.61802436001</v>
      </c>
      <c r="Y528">
        <v>124074.641150272</v>
      </c>
      <c r="Z528" s="27">
        <f t="shared" ref="Z528:Z546" si="10">SUM(N528:Y528)</f>
        <v>1099888.3910430851</v>
      </c>
    </row>
    <row r="529" spans="1:26" x14ac:dyDescent="0.2">
      <c r="A529" s="1">
        <v>38808</v>
      </c>
      <c r="B529">
        <v>2543.67</v>
      </c>
      <c r="C529">
        <v>888639.3</v>
      </c>
      <c r="D529">
        <v>891182.97</v>
      </c>
      <c r="E529">
        <v>891171.20575864997</v>
      </c>
      <c r="F529">
        <v>50</v>
      </c>
      <c r="G529">
        <v>59288.843747694998</v>
      </c>
      <c r="H529">
        <v>15.0312099463621</v>
      </c>
      <c r="I529">
        <v>11.852090013</v>
      </c>
      <c r="J529">
        <v>0</v>
      </c>
      <c r="M529">
        <v>2006</v>
      </c>
      <c r="N529">
        <v>93695.286434990994</v>
      </c>
      <c r="O529">
        <v>78823.152015365005</v>
      </c>
      <c r="P529">
        <v>58866.626459587002</v>
      </c>
      <c r="Q529">
        <v>59288.843747694998</v>
      </c>
      <c r="R529">
        <v>75631.316814859005</v>
      </c>
      <c r="S529">
        <v>217078.02307064901</v>
      </c>
      <c r="T529">
        <v>144437.990829683</v>
      </c>
      <c r="U529">
        <v>143698.76696647701</v>
      </c>
      <c r="V529">
        <v>127503.22203607101</v>
      </c>
      <c r="W529">
        <v>132689.848022174</v>
      </c>
      <c r="X529">
        <v>143456.290284446</v>
      </c>
      <c r="Y529">
        <v>121099.30986585699</v>
      </c>
      <c r="Z529" s="27">
        <f t="shared" si="10"/>
        <v>1396268.6765478542</v>
      </c>
    </row>
    <row r="530" spans="1:26" x14ac:dyDescent="0.2">
      <c r="A530" s="1">
        <v>38838</v>
      </c>
      <c r="B530">
        <v>3470.97</v>
      </c>
      <c r="C530">
        <v>1052540.55</v>
      </c>
      <c r="D530">
        <v>1056011.52</v>
      </c>
      <c r="E530">
        <v>1076278.8378254101</v>
      </c>
      <c r="F530">
        <v>50</v>
      </c>
      <c r="G530">
        <v>75631.316814859005</v>
      </c>
      <c r="H530">
        <v>14.230674429195499</v>
      </c>
      <c r="I530">
        <v>5.8084181839999998</v>
      </c>
      <c r="J530">
        <v>0</v>
      </c>
      <c r="M530">
        <v>2007</v>
      </c>
      <c r="N530">
        <v>139813.36079492301</v>
      </c>
      <c r="O530">
        <v>170369.65423182899</v>
      </c>
      <c r="P530">
        <v>176440.84436749801</v>
      </c>
      <c r="Q530">
        <v>133147.786806285</v>
      </c>
      <c r="R530">
        <v>104293.78608622</v>
      </c>
      <c r="S530">
        <v>92260.233787466001</v>
      </c>
      <c r="T530">
        <v>93637.140576147998</v>
      </c>
      <c r="U530">
        <v>129545.273739713</v>
      </c>
      <c r="V530">
        <v>82692.913353579002</v>
      </c>
      <c r="W530">
        <v>84879.310575566997</v>
      </c>
      <c r="X530">
        <v>92895.977199407993</v>
      </c>
      <c r="Y530">
        <v>116387.480061001</v>
      </c>
      <c r="Z530" s="27">
        <f t="shared" si="10"/>
        <v>1416363.7615796367</v>
      </c>
    </row>
    <row r="531" spans="1:26" x14ac:dyDescent="0.2">
      <c r="A531" s="1">
        <v>38869</v>
      </c>
      <c r="B531">
        <v>3826.62</v>
      </c>
      <c r="C531">
        <v>1367489.72</v>
      </c>
      <c r="D531">
        <v>1371316.34</v>
      </c>
      <c r="E531">
        <v>1370736.1857442199</v>
      </c>
      <c r="F531">
        <v>50</v>
      </c>
      <c r="G531">
        <v>217078.02307064901</v>
      </c>
      <c r="H531">
        <v>6.3145184546737401</v>
      </c>
      <c r="I531">
        <v>6.9970394789999997</v>
      </c>
      <c r="J531">
        <v>0</v>
      </c>
      <c r="M531">
        <v>2008</v>
      </c>
      <c r="N531">
        <v>118462.27632332301</v>
      </c>
      <c r="O531">
        <v>152631.047643987</v>
      </c>
      <c r="P531">
        <v>122703.611444364</v>
      </c>
      <c r="Q531">
        <v>171906.23600682299</v>
      </c>
      <c r="R531">
        <v>143771.28887057299</v>
      </c>
      <c r="S531">
        <v>135266.896780854</v>
      </c>
      <c r="T531">
        <v>224076.335519018</v>
      </c>
      <c r="U531">
        <v>118882.836612429</v>
      </c>
      <c r="V531">
        <v>46231.033824145001</v>
      </c>
      <c r="W531">
        <v>100914.663162978</v>
      </c>
      <c r="X531">
        <v>91062.206747122997</v>
      </c>
      <c r="Y531">
        <v>56959.131228856</v>
      </c>
      <c r="Z531" s="27">
        <f t="shared" si="10"/>
        <v>1482867.564164473</v>
      </c>
    </row>
    <row r="532" spans="1:26" x14ac:dyDescent="0.2">
      <c r="A532" s="1">
        <v>38899</v>
      </c>
      <c r="B532">
        <v>4446.3599999999997</v>
      </c>
      <c r="C532">
        <v>1670088.46</v>
      </c>
      <c r="D532">
        <v>1674534.82</v>
      </c>
      <c r="E532">
        <v>1674798.9568757699</v>
      </c>
      <c r="F532">
        <v>50</v>
      </c>
      <c r="G532">
        <v>144437.990829683</v>
      </c>
      <c r="H532">
        <v>11.590154123093299</v>
      </c>
      <c r="I532">
        <v>-740.38192980199995</v>
      </c>
      <c r="J532">
        <v>0</v>
      </c>
      <c r="M532">
        <v>2009</v>
      </c>
      <c r="N532">
        <v>77028.279676791004</v>
      </c>
      <c r="O532">
        <v>45310.607915082001</v>
      </c>
      <c r="P532">
        <v>58477.520951291997</v>
      </c>
      <c r="Q532">
        <v>52432.976963521003</v>
      </c>
      <c r="R532">
        <v>57800.622627236</v>
      </c>
      <c r="S532">
        <v>46161.438474187999</v>
      </c>
      <c r="T532">
        <v>50039.621105999002</v>
      </c>
      <c r="U532">
        <v>78184.520630215993</v>
      </c>
      <c r="V532">
        <v>60907.713091705002</v>
      </c>
      <c r="W532">
        <v>64783.941437704998</v>
      </c>
      <c r="X532">
        <v>66895.268219325997</v>
      </c>
      <c r="Y532">
        <v>64618.807421789999</v>
      </c>
      <c r="Z532" s="27">
        <f t="shared" si="10"/>
        <v>722641.31851485092</v>
      </c>
    </row>
    <row r="533" spans="1:26" x14ac:dyDescent="0.2">
      <c r="A533" s="1">
        <v>38930</v>
      </c>
      <c r="B533">
        <v>4869</v>
      </c>
      <c r="C533">
        <v>1556186.42</v>
      </c>
      <c r="D533">
        <v>1561055.42</v>
      </c>
      <c r="E533">
        <v>1560510.8120997001</v>
      </c>
      <c r="F533">
        <v>50</v>
      </c>
      <c r="G533">
        <v>143698.76696647701</v>
      </c>
      <c r="H533">
        <v>10.8598348303648</v>
      </c>
      <c r="I533">
        <v>34.062483323000002</v>
      </c>
      <c r="J533">
        <v>0</v>
      </c>
      <c r="M533">
        <v>2010</v>
      </c>
      <c r="N533">
        <v>54565.35133238</v>
      </c>
      <c r="O533">
        <v>342588.26499507</v>
      </c>
      <c r="P533">
        <v>416458.330086648</v>
      </c>
      <c r="Q533">
        <v>435112.18492928398</v>
      </c>
      <c r="R533">
        <v>472108.91980472999</v>
      </c>
      <c r="S533">
        <v>410810.24636924302</v>
      </c>
      <c r="T533">
        <v>439136.82841497299</v>
      </c>
      <c r="U533">
        <v>429190.31375319802</v>
      </c>
      <c r="V533">
        <v>437198.775979581</v>
      </c>
      <c r="W533">
        <v>350941.01824559103</v>
      </c>
      <c r="X533">
        <v>443385.45901243697</v>
      </c>
      <c r="Y533">
        <v>553709.92037151405</v>
      </c>
      <c r="Z533" s="27">
        <f t="shared" si="10"/>
        <v>4785205.613294648</v>
      </c>
    </row>
    <row r="534" spans="1:26" x14ac:dyDescent="0.2">
      <c r="A534" s="1">
        <v>38961</v>
      </c>
      <c r="B534">
        <v>4113.18</v>
      </c>
      <c r="C534">
        <v>1355210.7</v>
      </c>
      <c r="D534">
        <v>1359323.88</v>
      </c>
      <c r="E534">
        <v>1358884.48119381</v>
      </c>
      <c r="F534">
        <v>50</v>
      </c>
      <c r="G534">
        <v>127503.22203607101</v>
      </c>
      <c r="H534">
        <v>10.657655293289</v>
      </c>
      <c r="I534">
        <v>0.90805032799999996</v>
      </c>
      <c r="J534">
        <v>0</v>
      </c>
      <c r="M534">
        <v>2011</v>
      </c>
      <c r="N534">
        <v>503270.05829795101</v>
      </c>
      <c r="O534">
        <v>443743.86455988901</v>
      </c>
      <c r="P534">
        <v>452090.417472589</v>
      </c>
      <c r="Q534">
        <v>519268.93891762203</v>
      </c>
      <c r="R534">
        <v>483579.40406041901</v>
      </c>
      <c r="S534">
        <v>468198.88349111198</v>
      </c>
      <c r="T534">
        <v>508309.41338019498</v>
      </c>
      <c r="U534">
        <v>484960.00108343799</v>
      </c>
      <c r="V534">
        <v>377283.77064324002</v>
      </c>
      <c r="W534">
        <v>457619.84300516697</v>
      </c>
      <c r="X534">
        <v>443475.94984706602</v>
      </c>
      <c r="Y534">
        <v>364456.93324167799</v>
      </c>
      <c r="Z534" s="27">
        <f t="shared" si="10"/>
        <v>5506257.4780003661</v>
      </c>
    </row>
    <row r="535" spans="1:26" x14ac:dyDescent="0.2">
      <c r="A535" s="1">
        <v>38991</v>
      </c>
      <c r="B535">
        <v>3851</v>
      </c>
      <c r="C535">
        <v>1283115.21</v>
      </c>
      <c r="D535">
        <v>1286966.21</v>
      </c>
      <c r="E535">
        <v>1286695.1301329499</v>
      </c>
      <c r="F535">
        <v>50</v>
      </c>
      <c r="G535">
        <v>132689.848022174</v>
      </c>
      <c r="H535">
        <v>9.6970346115771004</v>
      </c>
      <c r="I535">
        <v>2.9187429680000001</v>
      </c>
      <c r="J535">
        <v>0</v>
      </c>
      <c r="M535">
        <v>2012</v>
      </c>
      <c r="N535">
        <v>336284.02036967</v>
      </c>
      <c r="O535">
        <v>397909.86254663701</v>
      </c>
      <c r="P535">
        <v>472902.95041148202</v>
      </c>
      <c r="Q535">
        <v>379718.49482364702</v>
      </c>
      <c r="R535">
        <v>452378.57055833301</v>
      </c>
      <c r="S535">
        <v>416463.64520057</v>
      </c>
      <c r="T535">
        <v>422924.26742790302</v>
      </c>
      <c r="U535">
        <v>373709.75156937802</v>
      </c>
      <c r="V535">
        <v>349850.28468463803</v>
      </c>
      <c r="W535">
        <v>598549.97663883795</v>
      </c>
      <c r="X535">
        <v>720548.78950419801</v>
      </c>
      <c r="Y535">
        <v>876587.41554597602</v>
      </c>
      <c r="Z535" s="27">
        <f t="shared" si="10"/>
        <v>5797828.0292812707</v>
      </c>
    </row>
    <row r="536" spans="1:26" x14ac:dyDescent="0.2">
      <c r="A536" s="1">
        <v>39022</v>
      </c>
      <c r="B536">
        <v>3481.54</v>
      </c>
      <c r="C536">
        <v>1215408.52</v>
      </c>
      <c r="D536">
        <v>1218890.06</v>
      </c>
      <c r="E536">
        <v>1218330.28361813</v>
      </c>
      <c r="F536">
        <v>50</v>
      </c>
      <c r="G536">
        <v>143456.290284446</v>
      </c>
      <c r="H536">
        <v>8.4927035690215202</v>
      </c>
      <c r="I536">
        <v>1.4648791720000001</v>
      </c>
      <c r="J536">
        <v>0</v>
      </c>
      <c r="M536">
        <v>2013</v>
      </c>
      <c r="N536">
        <v>751006.48017538502</v>
      </c>
      <c r="O536">
        <v>679772.21986127796</v>
      </c>
      <c r="P536">
        <v>761696.73856897803</v>
      </c>
      <c r="Q536">
        <v>876812.776044033</v>
      </c>
      <c r="R536">
        <v>877741.41405352298</v>
      </c>
      <c r="S536">
        <v>965700.02870649402</v>
      </c>
      <c r="T536">
        <v>1039798.8217714099</v>
      </c>
      <c r="U536">
        <v>916768.69238596899</v>
      </c>
      <c r="V536">
        <v>813666.03695019695</v>
      </c>
      <c r="W536">
        <v>905637.28557655704</v>
      </c>
      <c r="X536">
        <v>886772.11024497903</v>
      </c>
      <c r="Y536">
        <v>777209.13868535601</v>
      </c>
      <c r="Z536" s="27">
        <f t="shared" si="10"/>
        <v>10252581.743024159</v>
      </c>
    </row>
    <row r="537" spans="1:26" x14ac:dyDescent="0.2">
      <c r="A537" s="1">
        <v>39052</v>
      </c>
      <c r="B537">
        <v>3937.31</v>
      </c>
      <c r="C537">
        <v>1167761.55</v>
      </c>
      <c r="D537">
        <v>1171698.8600000001</v>
      </c>
      <c r="E537">
        <v>1180396.6021586701</v>
      </c>
      <c r="F537">
        <v>50</v>
      </c>
      <c r="G537">
        <v>121099.30986585699</v>
      </c>
      <c r="H537">
        <v>9.7473566991808092</v>
      </c>
      <c r="I537">
        <v>1.5671284590000001</v>
      </c>
      <c r="J537">
        <v>0</v>
      </c>
      <c r="M537">
        <v>2014</v>
      </c>
      <c r="N537">
        <v>746258.00705594698</v>
      </c>
      <c r="O537">
        <v>746406.12362926896</v>
      </c>
      <c r="P537">
        <v>797968.78951261495</v>
      </c>
      <c r="Q537">
        <v>806115.12890591205</v>
      </c>
      <c r="R537">
        <v>776869.07352123095</v>
      </c>
      <c r="S537">
        <v>720637.50850196194</v>
      </c>
      <c r="T537">
        <v>672035.49250624597</v>
      </c>
      <c r="U537">
        <v>722818.841575164</v>
      </c>
      <c r="V537">
        <v>729091.81030113995</v>
      </c>
      <c r="W537">
        <v>747670.52279164805</v>
      </c>
      <c r="X537">
        <v>795916.30221391795</v>
      </c>
      <c r="Y537">
        <v>990668.82287801395</v>
      </c>
      <c r="Z537" s="27">
        <f t="shared" si="10"/>
        <v>9252456.423393067</v>
      </c>
    </row>
    <row r="538" spans="1:26" x14ac:dyDescent="0.2">
      <c r="A538" s="1">
        <v>39083</v>
      </c>
      <c r="B538">
        <v>3462.17</v>
      </c>
      <c r="C538">
        <v>1139612.1599999999</v>
      </c>
      <c r="D538">
        <v>1143074.33</v>
      </c>
      <c r="E538">
        <v>1145087.87539246</v>
      </c>
      <c r="F538">
        <v>50</v>
      </c>
      <c r="G538">
        <v>139813.36079492301</v>
      </c>
      <c r="H538">
        <v>8.8672859895923501</v>
      </c>
      <c r="I538">
        <v>94677.179942175993</v>
      </c>
      <c r="J538">
        <v>0</v>
      </c>
      <c r="M538">
        <v>2015</v>
      </c>
      <c r="N538">
        <v>910181.15371888794</v>
      </c>
      <c r="O538">
        <v>768230.05397125904</v>
      </c>
      <c r="P538">
        <v>651474.03756874194</v>
      </c>
      <c r="Q538">
        <v>603478.36367396498</v>
      </c>
      <c r="R538">
        <v>731022.89888627199</v>
      </c>
      <c r="S538">
        <v>729489.47393621504</v>
      </c>
      <c r="T538">
        <v>678044.09245428001</v>
      </c>
      <c r="U538">
        <v>651815.51236900396</v>
      </c>
      <c r="V538">
        <v>610209.96131858602</v>
      </c>
      <c r="W538">
        <v>618090.47374002601</v>
      </c>
      <c r="X538">
        <v>609446.78527694405</v>
      </c>
      <c r="Y538">
        <v>619257.72560669505</v>
      </c>
      <c r="Z538" s="27">
        <f t="shared" si="10"/>
        <v>8180740.5325208763</v>
      </c>
    </row>
    <row r="539" spans="1:26" x14ac:dyDescent="0.2">
      <c r="A539" s="1">
        <v>39114</v>
      </c>
      <c r="B539">
        <v>3223.76</v>
      </c>
      <c r="C539">
        <v>1194493.55</v>
      </c>
      <c r="D539">
        <v>1197717.31</v>
      </c>
      <c r="E539">
        <v>1199124.7783448501</v>
      </c>
      <c r="F539">
        <v>50</v>
      </c>
      <c r="G539">
        <v>170369.65423182899</v>
      </c>
      <c r="H539">
        <v>7.0383753711981898</v>
      </c>
      <c r="I539">
        <v>0.8</v>
      </c>
      <c r="J539">
        <v>0</v>
      </c>
      <c r="M539">
        <v>2016</v>
      </c>
      <c r="N539">
        <v>593157.37974733894</v>
      </c>
      <c r="O539">
        <v>530327.35942556302</v>
      </c>
      <c r="P539">
        <v>574074.91722978803</v>
      </c>
      <c r="Q539">
        <v>559920.49200417695</v>
      </c>
      <c r="R539">
        <v>541391.30124963005</v>
      </c>
      <c r="S539">
        <v>532499.70528015005</v>
      </c>
      <c r="T539">
        <v>594535.51965020294</v>
      </c>
      <c r="U539">
        <v>552429.29139998194</v>
      </c>
      <c r="V539">
        <v>524003.83855510101</v>
      </c>
      <c r="W539">
        <v>530541.841476453</v>
      </c>
      <c r="X539">
        <v>470163.12757347501</v>
      </c>
      <c r="Y539">
        <v>443977.85416116897</v>
      </c>
      <c r="Z539" s="27">
        <f t="shared" si="10"/>
        <v>6447022.6277530305</v>
      </c>
    </row>
    <row r="540" spans="1:26" x14ac:dyDescent="0.2">
      <c r="A540" s="1">
        <v>39142</v>
      </c>
      <c r="B540">
        <v>4850.3500000000004</v>
      </c>
      <c r="C540">
        <v>1425661.39</v>
      </c>
      <c r="D540">
        <v>1430511.74</v>
      </c>
      <c r="E540">
        <v>1431460.30502353</v>
      </c>
      <c r="F540">
        <v>50</v>
      </c>
      <c r="G540">
        <v>176440.84436749801</v>
      </c>
      <c r="H540">
        <v>8.1280689893384093</v>
      </c>
      <c r="I540">
        <v>2663.0505326100001</v>
      </c>
      <c r="J540">
        <v>0</v>
      </c>
      <c r="M540">
        <v>2017</v>
      </c>
      <c r="N540">
        <v>403358.857285059</v>
      </c>
      <c r="O540">
        <v>338158.754218833</v>
      </c>
      <c r="P540">
        <v>384910.94439437398</v>
      </c>
      <c r="Q540">
        <v>393373.85834088997</v>
      </c>
      <c r="R540">
        <v>470326.39842239599</v>
      </c>
      <c r="S540">
        <v>443610.507908814</v>
      </c>
      <c r="T540">
        <v>581125.15602335299</v>
      </c>
      <c r="U540">
        <v>502648.37304927799</v>
      </c>
      <c r="V540">
        <v>488194.49651735497</v>
      </c>
      <c r="W540">
        <v>439334.94857499102</v>
      </c>
      <c r="X540">
        <v>466174.78067975299</v>
      </c>
      <c r="Y540">
        <v>484008.39898529602</v>
      </c>
      <c r="Z540" s="27">
        <f t="shared" si="10"/>
        <v>5395225.4744003918</v>
      </c>
    </row>
    <row r="541" spans="1:26" x14ac:dyDescent="0.2">
      <c r="A541" s="1">
        <v>39173</v>
      </c>
      <c r="B541">
        <v>4729.32</v>
      </c>
      <c r="C541">
        <v>1214949.1100000001</v>
      </c>
      <c r="D541">
        <v>1219678.43</v>
      </c>
      <c r="E541">
        <v>1220278.9214596499</v>
      </c>
      <c r="F541">
        <v>50</v>
      </c>
      <c r="G541">
        <v>133147.786806285</v>
      </c>
      <c r="H541">
        <v>9.1642918451717303</v>
      </c>
      <c r="I541">
        <v>-73.744628153999997</v>
      </c>
      <c r="J541">
        <v>0</v>
      </c>
      <c r="M541">
        <v>2018</v>
      </c>
      <c r="N541">
        <v>407942.15183769399</v>
      </c>
      <c r="O541">
        <v>388148.49204060301</v>
      </c>
      <c r="P541">
        <v>411850.51931774698</v>
      </c>
      <c r="Q541">
        <v>523015.22844884702</v>
      </c>
      <c r="R541">
        <v>326567.28045252297</v>
      </c>
      <c r="S541">
        <v>346706.96693709702</v>
      </c>
      <c r="T541">
        <v>284994.26225643698</v>
      </c>
      <c r="U541">
        <v>323816.28010264097</v>
      </c>
      <c r="V541">
        <v>415668.67839843698</v>
      </c>
      <c r="W541">
        <v>563832.80483486899</v>
      </c>
      <c r="X541">
        <v>544559.89752092597</v>
      </c>
      <c r="Y541">
        <v>535999.22879843705</v>
      </c>
      <c r="Z541" s="27">
        <f t="shared" si="10"/>
        <v>5073101.7909462573</v>
      </c>
    </row>
    <row r="542" spans="1:26" x14ac:dyDescent="0.2">
      <c r="A542" s="1">
        <v>39203</v>
      </c>
      <c r="B542">
        <v>5132.1899999999996</v>
      </c>
      <c r="C542">
        <v>1378401.21</v>
      </c>
      <c r="D542">
        <v>1383533.4</v>
      </c>
      <c r="E542">
        <v>1383645.18564377</v>
      </c>
      <c r="F542">
        <v>50</v>
      </c>
      <c r="G542">
        <v>104293.78608622</v>
      </c>
      <c r="H542">
        <v>13.2668280399746</v>
      </c>
      <c r="I542">
        <v>2.54</v>
      </c>
      <c r="J542">
        <v>0</v>
      </c>
      <c r="M542">
        <v>2019</v>
      </c>
      <c r="N542">
        <v>410402.15333463199</v>
      </c>
      <c r="O542">
        <v>357459.20389623102</v>
      </c>
      <c r="P542">
        <v>408908.50355702202</v>
      </c>
      <c r="Q542">
        <v>340405.31049850601</v>
      </c>
      <c r="R542">
        <v>388986.99604241998</v>
      </c>
      <c r="S542">
        <v>393876.80085324001</v>
      </c>
      <c r="T542">
        <v>455523.66849009</v>
      </c>
      <c r="U542">
        <v>490709.13025957003</v>
      </c>
      <c r="V542">
        <v>383882.16306281497</v>
      </c>
      <c r="W542">
        <v>464451.69826236297</v>
      </c>
      <c r="X542">
        <v>479780.13901640102</v>
      </c>
      <c r="Y542">
        <v>414735.89393892698</v>
      </c>
      <c r="Z542" s="27">
        <f t="shared" si="10"/>
        <v>4989121.6612122171</v>
      </c>
    </row>
    <row r="543" spans="1:26" x14ac:dyDescent="0.2">
      <c r="A543" s="1">
        <v>39234</v>
      </c>
      <c r="B543">
        <v>4471.8100000000004</v>
      </c>
      <c r="C543">
        <v>1409995.33</v>
      </c>
      <c r="D543">
        <v>1414467.14</v>
      </c>
      <c r="E543">
        <v>1414749.33969074</v>
      </c>
      <c r="F543">
        <v>50</v>
      </c>
      <c r="G543">
        <v>92260.233787466001</v>
      </c>
      <c r="H543">
        <v>15.338079109948399</v>
      </c>
      <c r="I543">
        <v>345.42484374999998</v>
      </c>
      <c r="J543">
        <v>0</v>
      </c>
      <c r="M543">
        <v>2020</v>
      </c>
      <c r="N543">
        <v>352012.46361063502</v>
      </c>
      <c r="O543">
        <v>387743.48681110598</v>
      </c>
      <c r="P543">
        <v>403240.895493638</v>
      </c>
      <c r="Q543">
        <v>339869.162992467</v>
      </c>
      <c r="R543">
        <v>314942.61063389399</v>
      </c>
      <c r="S543">
        <v>251718.38535359199</v>
      </c>
      <c r="T543">
        <v>137804.07569560499</v>
      </c>
      <c r="U543">
        <v>175177.86255809199</v>
      </c>
      <c r="V543">
        <v>263290.28169087099</v>
      </c>
      <c r="W543">
        <v>232783.47588014801</v>
      </c>
      <c r="X543">
        <v>259482.20232786899</v>
      </c>
      <c r="Y543">
        <v>264828.00228049699</v>
      </c>
      <c r="Z543" s="27">
        <f t="shared" si="10"/>
        <v>3382892.9053284135</v>
      </c>
    </row>
    <row r="544" spans="1:26" x14ac:dyDescent="0.2">
      <c r="A544" s="1">
        <v>39264</v>
      </c>
      <c r="B544">
        <v>4318.49</v>
      </c>
      <c r="C544">
        <v>1493965.55</v>
      </c>
      <c r="D544">
        <v>1498284.04</v>
      </c>
      <c r="E544">
        <v>1499108.61795247</v>
      </c>
      <c r="F544">
        <v>50</v>
      </c>
      <c r="G544">
        <v>93637.140576147998</v>
      </c>
      <c r="H544">
        <v>16.015825067029599</v>
      </c>
      <c r="I544">
        <v>567.44529197400004</v>
      </c>
      <c r="J544">
        <v>0</v>
      </c>
      <c r="M544">
        <v>2021</v>
      </c>
      <c r="N544">
        <v>50111.580047500996</v>
      </c>
      <c r="O544">
        <v>45422.596522610002</v>
      </c>
      <c r="P544">
        <v>54623.495369700002</v>
      </c>
      <c r="Q544">
        <v>52647.021724031001</v>
      </c>
      <c r="R544">
        <v>49975.675937309003</v>
      </c>
      <c r="S544">
        <v>50137.589162327997</v>
      </c>
      <c r="T544">
        <v>47847.781406273003</v>
      </c>
      <c r="U544">
        <v>41827.211571182001</v>
      </c>
      <c r="V544">
        <v>9397.8141501110003</v>
      </c>
      <c r="W544">
        <v>20762.762078118001</v>
      </c>
      <c r="X544">
        <v>41913.006571821003</v>
      </c>
      <c r="Y544">
        <v>43575.937193577003</v>
      </c>
      <c r="Z544" s="27">
        <f t="shared" si="10"/>
        <v>508242.47173456097</v>
      </c>
    </row>
    <row r="545" spans="1:26" x14ac:dyDescent="0.2">
      <c r="A545" s="1">
        <v>39295</v>
      </c>
      <c r="B545">
        <v>4075.56</v>
      </c>
      <c r="C545">
        <v>1230847.55</v>
      </c>
      <c r="D545">
        <v>1234923.1100000001</v>
      </c>
      <c r="E545">
        <v>1234093.2378257299</v>
      </c>
      <c r="F545">
        <v>50</v>
      </c>
      <c r="G545">
        <v>129545.273739713</v>
      </c>
      <c r="H545">
        <v>9.5290112640447209</v>
      </c>
      <c r="I545">
        <v>345.13484375000002</v>
      </c>
      <c r="J545">
        <v>0</v>
      </c>
      <c r="M545">
        <v>2022</v>
      </c>
      <c r="N545">
        <v>41041.171265231998</v>
      </c>
      <c r="O545">
        <v>35218.345042054003</v>
      </c>
      <c r="P545">
        <v>33098.367555397002</v>
      </c>
      <c r="Q545">
        <v>30576.127989012999</v>
      </c>
      <c r="R545">
        <v>37626.156665891001</v>
      </c>
      <c r="S545">
        <v>57722.999022278003</v>
      </c>
      <c r="T545">
        <v>63069.896957375997</v>
      </c>
      <c r="U545">
        <v>47455.686044986003</v>
      </c>
      <c r="V545">
        <v>49206.878848628003</v>
      </c>
      <c r="W545">
        <v>53937.657209017001</v>
      </c>
      <c r="X545">
        <v>45542.116652358003</v>
      </c>
      <c r="Y545">
        <v>43930.60050013</v>
      </c>
      <c r="Z545" s="27">
        <f t="shared" si="10"/>
        <v>538426.00375236</v>
      </c>
    </row>
    <row r="546" spans="1:26" x14ac:dyDescent="0.2">
      <c r="A546" s="1">
        <v>39326</v>
      </c>
      <c r="B546">
        <v>4344.33</v>
      </c>
      <c r="C546">
        <v>1656775.83</v>
      </c>
      <c r="D546">
        <v>1661120.16</v>
      </c>
      <c r="E546">
        <v>1661119.42682221</v>
      </c>
      <c r="F546">
        <v>50</v>
      </c>
      <c r="G546">
        <v>82692.913353579002</v>
      </c>
      <c r="H546">
        <v>20.091981577210301</v>
      </c>
      <c r="I546">
        <v>345.06484375000002</v>
      </c>
      <c r="J546">
        <v>0</v>
      </c>
      <c r="M546">
        <v>2023</v>
      </c>
      <c r="N546">
        <v>39146.222170524998</v>
      </c>
      <c r="Z546" s="27">
        <f t="shared" si="10"/>
        <v>39146.222170524998</v>
      </c>
    </row>
    <row r="547" spans="1:26" x14ac:dyDescent="0.2">
      <c r="A547" s="1">
        <v>39356</v>
      </c>
      <c r="B547">
        <v>2194.8000000000002</v>
      </c>
      <c r="C547">
        <v>2028807.21</v>
      </c>
      <c r="D547">
        <v>2031002.01</v>
      </c>
      <c r="E547">
        <v>2031002.0037080201</v>
      </c>
      <c r="F547">
        <v>50</v>
      </c>
      <c r="G547">
        <v>84879.310575566997</v>
      </c>
      <c r="H547">
        <v>24.276502870439</v>
      </c>
      <c r="I547">
        <v>29570.823120616998</v>
      </c>
      <c r="J547">
        <v>0</v>
      </c>
    </row>
    <row r="548" spans="1:26" x14ac:dyDescent="0.2">
      <c r="A548" s="1">
        <v>39387</v>
      </c>
      <c r="B548">
        <v>6319.71</v>
      </c>
      <c r="C548">
        <v>2405610.64</v>
      </c>
      <c r="D548">
        <v>2411930.35</v>
      </c>
      <c r="E548">
        <v>2411930.7830715999</v>
      </c>
      <c r="F548">
        <v>50</v>
      </c>
      <c r="G548">
        <v>92895.977199407993</v>
      </c>
      <c r="H548">
        <v>25.9777173034005</v>
      </c>
      <c r="I548">
        <v>1294.651237758</v>
      </c>
      <c r="J548">
        <v>0</v>
      </c>
    </row>
    <row r="549" spans="1:26" x14ac:dyDescent="0.2">
      <c r="A549" s="1">
        <v>39417</v>
      </c>
      <c r="B549">
        <v>4462.8599999999997</v>
      </c>
      <c r="C549">
        <v>2350357.8199999998</v>
      </c>
      <c r="D549">
        <v>2354820.6800000002</v>
      </c>
      <c r="E549">
        <v>2354851.82316068</v>
      </c>
      <c r="F549">
        <v>50</v>
      </c>
      <c r="G549">
        <v>116387.480061001</v>
      </c>
      <c r="H549">
        <v>20.232861279654401</v>
      </c>
      <c r="I549">
        <v>-8.4397899999999998E-2</v>
      </c>
      <c r="J549">
        <v>0</v>
      </c>
    </row>
    <row r="550" spans="1:26" x14ac:dyDescent="0.2">
      <c r="A550" s="1">
        <v>39448</v>
      </c>
      <c r="B550">
        <v>8834.98</v>
      </c>
      <c r="C550">
        <v>2421619.85</v>
      </c>
      <c r="D550">
        <v>2430454.83</v>
      </c>
      <c r="E550">
        <v>2430454.3988979599</v>
      </c>
      <c r="F550">
        <v>50</v>
      </c>
      <c r="G550">
        <v>118462.27632332301</v>
      </c>
      <c r="H550">
        <v>20.516695055432201</v>
      </c>
      <c r="I550">
        <v>0</v>
      </c>
      <c r="J550">
        <v>0</v>
      </c>
    </row>
    <row r="551" spans="1:26" x14ac:dyDescent="0.2">
      <c r="A551" s="1">
        <v>39479</v>
      </c>
      <c r="B551">
        <v>4424.08</v>
      </c>
      <c r="C551">
        <v>1934366.44</v>
      </c>
      <c r="D551">
        <v>1938790.52</v>
      </c>
      <c r="E551">
        <v>1938790.3541348099</v>
      </c>
      <c r="F551">
        <v>50</v>
      </c>
      <c r="G551">
        <v>152631.047643987</v>
      </c>
      <c r="H551">
        <v>12.7024689859854</v>
      </c>
      <c r="I551">
        <v>0.79486140000000005</v>
      </c>
      <c r="J551">
        <v>0</v>
      </c>
    </row>
    <row r="552" spans="1:26" x14ac:dyDescent="0.2">
      <c r="A552" s="1">
        <v>39508</v>
      </c>
      <c r="B552">
        <v>4994.58</v>
      </c>
      <c r="C552">
        <v>2323775.14</v>
      </c>
      <c r="D552">
        <v>2328769.7200000002</v>
      </c>
      <c r="E552">
        <v>2328769.59319381</v>
      </c>
      <c r="F552">
        <v>50</v>
      </c>
      <c r="G552">
        <v>122703.611444364</v>
      </c>
      <c r="H552">
        <v>18.980537705539099</v>
      </c>
      <c r="I552">
        <v>210.93043175599999</v>
      </c>
      <c r="J552">
        <v>0</v>
      </c>
    </row>
    <row r="553" spans="1:26" x14ac:dyDescent="0.2">
      <c r="A553" s="1">
        <v>39539</v>
      </c>
      <c r="B553">
        <v>8914.84</v>
      </c>
      <c r="C553">
        <v>2799819.48</v>
      </c>
      <c r="D553">
        <v>2808734.32</v>
      </c>
      <c r="E553">
        <v>2800848.29410986</v>
      </c>
      <c r="F553">
        <v>50</v>
      </c>
      <c r="G553">
        <v>171906.23600682299</v>
      </c>
      <c r="H553">
        <v>16.293757657907499</v>
      </c>
      <c r="I553">
        <v>150.25526837199999</v>
      </c>
      <c r="J553">
        <v>0</v>
      </c>
    </row>
    <row r="554" spans="1:26" x14ac:dyDescent="0.2">
      <c r="A554" s="1">
        <v>39569</v>
      </c>
      <c r="B554">
        <v>18995.830000000002</v>
      </c>
      <c r="C554">
        <v>3307559.78</v>
      </c>
      <c r="D554">
        <v>3326555.61</v>
      </c>
      <c r="E554">
        <v>3326596.8181240698</v>
      </c>
      <c r="F554">
        <v>50</v>
      </c>
      <c r="G554">
        <v>143771.28887057299</v>
      </c>
      <c r="H554">
        <v>23.1383068541355</v>
      </c>
      <c r="I554">
        <v>27.380577809999998</v>
      </c>
      <c r="J554">
        <v>0</v>
      </c>
    </row>
    <row r="555" spans="1:26" x14ac:dyDescent="0.2">
      <c r="A555" s="1">
        <v>39600</v>
      </c>
      <c r="B555">
        <v>14505.91</v>
      </c>
      <c r="C555">
        <v>3508183.06</v>
      </c>
      <c r="D555">
        <v>3522688.97</v>
      </c>
      <c r="E555">
        <v>3534078.3852200401</v>
      </c>
      <c r="F555">
        <v>50</v>
      </c>
      <c r="G555">
        <v>135266.896780854</v>
      </c>
      <c r="H555">
        <v>26.126718512180702</v>
      </c>
      <c r="I555">
        <v>1.750989535</v>
      </c>
      <c r="J555">
        <v>0</v>
      </c>
    </row>
    <row r="556" spans="1:26" x14ac:dyDescent="0.2">
      <c r="A556" s="1">
        <v>39630</v>
      </c>
      <c r="B556">
        <v>4562.6400000000003</v>
      </c>
      <c r="C556">
        <v>6524497.8899999997</v>
      </c>
      <c r="D556">
        <v>6529060.5300000003</v>
      </c>
      <c r="E556">
        <v>6529030.4095067699</v>
      </c>
      <c r="F556">
        <v>50</v>
      </c>
      <c r="G556">
        <v>224076.335519018</v>
      </c>
      <c r="H556">
        <v>29.1375276002879</v>
      </c>
      <c r="I556">
        <v>1.25E-3</v>
      </c>
      <c r="J556">
        <v>0</v>
      </c>
    </row>
    <row r="557" spans="1:26" x14ac:dyDescent="0.2">
      <c r="A557" s="1">
        <v>39661</v>
      </c>
      <c r="B557">
        <v>8319.1</v>
      </c>
      <c r="C557">
        <v>4397497.7</v>
      </c>
      <c r="D557">
        <v>4405816.8</v>
      </c>
      <c r="E557">
        <v>4405826.0696165403</v>
      </c>
      <c r="F557">
        <v>50</v>
      </c>
      <c r="G557">
        <v>118882.836612429</v>
      </c>
      <c r="H557">
        <v>37.0602986091723</v>
      </c>
      <c r="I557">
        <v>7.3547455199999998</v>
      </c>
      <c r="J557">
        <v>0</v>
      </c>
    </row>
    <row r="558" spans="1:26" x14ac:dyDescent="0.2">
      <c r="A558" s="1">
        <v>39692</v>
      </c>
      <c r="B558">
        <v>1351.85</v>
      </c>
      <c r="C558">
        <v>793803.12</v>
      </c>
      <c r="D558">
        <v>795154.97</v>
      </c>
      <c r="E558">
        <v>795154.84491903195</v>
      </c>
      <c r="F558">
        <v>50</v>
      </c>
      <c r="G558">
        <v>46231.033824145001</v>
      </c>
      <c r="H558">
        <v>17.199909010631501</v>
      </c>
      <c r="I558">
        <v>14.730323691000001</v>
      </c>
      <c r="J558">
        <v>0</v>
      </c>
    </row>
    <row r="559" spans="1:26" x14ac:dyDescent="0.2">
      <c r="A559" s="1">
        <v>39722</v>
      </c>
      <c r="B559">
        <v>1897.7</v>
      </c>
      <c r="C559">
        <v>1700275.31</v>
      </c>
      <c r="D559">
        <v>1702173.01</v>
      </c>
      <c r="E559">
        <v>1702843.7110365999</v>
      </c>
      <c r="F559">
        <v>50</v>
      </c>
      <c r="G559">
        <v>100914.663162978</v>
      </c>
      <c r="H559">
        <v>16.874099319129598</v>
      </c>
      <c r="I559">
        <v>0.33793200000000001</v>
      </c>
      <c r="J559">
        <v>0</v>
      </c>
    </row>
    <row r="560" spans="1:26" x14ac:dyDescent="0.2">
      <c r="A560" s="1">
        <v>39753</v>
      </c>
      <c r="B560">
        <v>1469.94</v>
      </c>
      <c r="C560">
        <v>1771580.7</v>
      </c>
      <c r="D560">
        <v>1773050.64</v>
      </c>
      <c r="E560">
        <v>1773073.2893558999</v>
      </c>
      <c r="F560">
        <v>50</v>
      </c>
      <c r="G560">
        <v>91062.206747122997</v>
      </c>
      <c r="H560">
        <v>19.470959280663902</v>
      </c>
      <c r="I560">
        <v>-4.7697752739999997</v>
      </c>
      <c r="J560">
        <v>0</v>
      </c>
    </row>
    <row r="561" spans="1:10" x14ac:dyDescent="0.2">
      <c r="A561" s="1">
        <v>39783</v>
      </c>
      <c r="B561">
        <v>1528.14</v>
      </c>
      <c r="C561">
        <v>623171.18999999994</v>
      </c>
      <c r="D561">
        <v>624699.32999999996</v>
      </c>
      <c r="E561">
        <v>624699.05719433597</v>
      </c>
      <c r="F561">
        <v>50</v>
      </c>
      <c r="G561">
        <v>56959.131228856</v>
      </c>
      <c r="H561">
        <v>10.967496233121199</v>
      </c>
      <c r="I561">
        <v>0</v>
      </c>
      <c r="J561">
        <v>0</v>
      </c>
    </row>
    <row r="562" spans="1:10" x14ac:dyDescent="0.2">
      <c r="A562" s="1">
        <v>39814</v>
      </c>
      <c r="B562">
        <v>2532.8000000000002</v>
      </c>
      <c r="C562">
        <v>850995.6</v>
      </c>
      <c r="D562">
        <v>853528.4</v>
      </c>
      <c r="E562">
        <v>853528.43274486996</v>
      </c>
      <c r="F562">
        <v>50</v>
      </c>
      <c r="G562">
        <v>77028.279676791004</v>
      </c>
      <c r="H562">
        <v>11.0808981105409</v>
      </c>
      <c r="I562">
        <v>14.085983905999999</v>
      </c>
      <c r="J562">
        <v>0</v>
      </c>
    </row>
    <row r="563" spans="1:10" x14ac:dyDescent="0.2">
      <c r="A563" s="1">
        <v>39845</v>
      </c>
      <c r="B563">
        <v>3755.21</v>
      </c>
      <c r="C563">
        <v>836414.55</v>
      </c>
      <c r="D563">
        <v>840169.76</v>
      </c>
      <c r="E563">
        <v>886811.86529113795</v>
      </c>
      <c r="F563">
        <v>50</v>
      </c>
      <c r="G563">
        <v>45310.607915082001</v>
      </c>
      <c r="H563">
        <v>19.572763631540901</v>
      </c>
      <c r="I563">
        <v>41.953432190000001</v>
      </c>
      <c r="J563">
        <v>0</v>
      </c>
    </row>
    <row r="564" spans="1:10" x14ac:dyDescent="0.2">
      <c r="A564" s="1">
        <v>39873</v>
      </c>
      <c r="B564">
        <v>4992.2700000000004</v>
      </c>
      <c r="C564">
        <v>859224.1</v>
      </c>
      <c r="D564">
        <v>864216.37</v>
      </c>
      <c r="E564">
        <v>893299.19106652495</v>
      </c>
      <c r="F564">
        <v>50</v>
      </c>
      <c r="G564">
        <v>58477.520951291997</v>
      </c>
      <c r="H564">
        <v>15.276121991186001</v>
      </c>
      <c r="I564">
        <v>10.552727552</v>
      </c>
      <c r="J564">
        <v>0</v>
      </c>
    </row>
    <row r="565" spans="1:10" x14ac:dyDescent="0.2">
      <c r="A565" s="1">
        <v>39904</v>
      </c>
      <c r="B565">
        <v>6871.22</v>
      </c>
      <c r="C565">
        <v>842454.62</v>
      </c>
      <c r="D565">
        <v>849325.84</v>
      </c>
      <c r="E565">
        <v>878558.64324298897</v>
      </c>
      <c r="F565">
        <v>50</v>
      </c>
      <c r="G565">
        <v>52432.976963521003</v>
      </c>
      <c r="H565">
        <v>16.756056055178998</v>
      </c>
      <c r="I565">
        <v>11.257897679999999</v>
      </c>
      <c r="J565">
        <v>0</v>
      </c>
    </row>
    <row r="566" spans="1:10" x14ac:dyDescent="0.2">
      <c r="A566" s="1">
        <v>39934</v>
      </c>
      <c r="B566">
        <v>8632.25</v>
      </c>
      <c r="C566">
        <v>1055405.1599999999</v>
      </c>
      <c r="D566">
        <v>1064037.4099999999</v>
      </c>
      <c r="E566">
        <v>1096884.81477271</v>
      </c>
      <c r="F566">
        <v>50</v>
      </c>
      <c r="G566">
        <v>57800.622627236</v>
      </c>
      <c r="H566">
        <v>18.977236126754601</v>
      </c>
      <c r="I566">
        <v>11.249097782</v>
      </c>
      <c r="J566">
        <v>0</v>
      </c>
    </row>
    <row r="567" spans="1:10" x14ac:dyDescent="0.2">
      <c r="A567" s="1">
        <v>39965</v>
      </c>
      <c r="B567">
        <v>8941.27</v>
      </c>
      <c r="C567">
        <v>1158965.94</v>
      </c>
      <c r="D567">
        <v>1167907.21</v>
      </c>
      <c r="E567">
        <v>1202959.42922489</v>
      </c>
      <c r="F567">
        <v>50</v>
      </c>
      <c r="G567">
        <v>46161.438474187999</v>
      </c>
      <c r="H567">
        <v>26.0600924584026</v>
      </c>
      <c r="I567">
        <v>11.925425307999999</v>
      </c>
      <c r="J567">
        <v>0</v>
      </c>
    </row>
    <row r="568" spans="1:10" x14ac:dyDescent="0.2">
      <c r="A568" s="1">
        <v>39995</v>
      </c>
      <c r="B568">
        <v>7071.36</v>
      </c>
      <c r="C568">
        <v>1086692.5</v>
      </c>
      <c r="D568">
        <v>1093763.8600000001</v>
      </c>
      <c r="E568">
        <v>1093764.00819102</v>
      </c>
      <c r="F568">
        <v>50</v>
      </c>
      <c r="G568">
        <v>50039.621105999002</v>
      </c>
      <c r="H568">
        <v>21.858016456717198</v>
      </c>
      <c r="I568">
        <v>2.8534318019999998</v>
      </c>
      <c r="J568">
        <v>0</v>
      </c>
    </row>
    <row r="569" spans="1:10" x14ac:dyDescent="0.2">
      <c r="A569" s="1">
        <v>40026</v>
      </c>
      <c r="B569">
        <v>8764.15</v>
      </c>
      <c r="C569">
        <v>1521413.33</v>
      </c>
      <c r="D569">
        <v>1530177.48</v>
      </c>
      <c r="E569">
        <v>1530177.27933715</v>
      </c>
      <c r="F569">
        <v>50</v>
      </c>
      <c r="G569">
        <v>78184.520630215993</v>
      </c>
      <c r="H569">
        <v>19.572357057087299</v>
      </c>
      <c r="I569">
        <v>78.074774650999998</v>
      </c>
      <c r="J569">
        <v>0</v>
      </c>
    </row>
    <row r="570" spans="1:10" x14ac:dyDescent="0.2">
      <c r="A570" s="1">
        <v>40057</v>
      </c>
      <c r="B570">
        <v>12353.21</v>
      </c>
      <c r="C570">
        <v>1421562.18</v>
      </c>
      <c r="D570">
        <v>1433915.39</v>
      </c>
      <c r="E570">
        <v>1433915.07824994</v>
      </c>
      <c r="F570">
        <v>50</v>
      </c>
      <c r="G570">
        <v>60907.713091705002</v>
      </c>
      <c r="H570">
        <v>23.5435688511166</v>
      </c>
      <c r="I570">
        <v>69.858488671000003</v>
      </c>
      <c r="J570">
        <v>0</v>
      </c>
    </row>
    <row r="571" spans="1:10" x14ac:dyDescent="0.2">
      <c r="A571" s="1">
        <v>40087</v>
      </c>
      <c r="B571">
        <v>11686.87</v>
      </c>
      <c r="C571">
        <v>1732963.54</v>
      </c>
      <c r="D571">
        <v>1744650.41</v>
      </c>
      <c r="E571">
        <v>1744677.471869</v>
      </c>
      <c r="F571">
        <v>50</v>
      </c>
      <c r="G571">
        <v>64783.941437704998</v>
      </c>
      <c r="H571">
        <v>26.9317478508273</v>
      </c>
      <c r="I571">
        <v>67.303714033999995</v>
      </c>
      <c r="J571">
        <v>0</v>
      </c>
    </row>
    <row r="572" spans="1:10" x14ac:dyDescent="0.2">
      <c r="A572" s="1">
        <v>40118</v>
      </c>
      <c r="B572">
        <v>5088.57</v>
      </c>
      <c r="C572">
        <v>1715242.68</v>
      </c>
      <c r="D572">
        <v>1720331.25</v>
      </c>
      <c r="E572">
        <v>1720331.1686477</v>
      </c>
      <c r="F572">
        <v>50</v>
      </c>
      <c r="G572">
        <v>66895.268219325997</v>
      </c>
      <c r="H572">
        <v>25.7536534183524</v>
      </c>
      <c r="I572">
        <v>2466.38440055</v>
      </c>
      <c r="J572">
        <v>0</v>
      </c>
    </row>
    <row r="573" spans="1:10" x14ac:dyDescent="0.2">
      <c r="A573" s="1">
        <v>40148</v>
      </c>
      <c r="B573">
        <v>5061.55</v>
      </c>
      <c r="C573">
        <v>1722936.8</v>
      </c>
      <c r="D573">
        <v>1727998.35</v>
      </c>
      <c r="E573">
        <v>1727998.0681781999</v>
      </c>
      <c r="F573">
        <v>50</v>
      </c>
      <c r="G573">
        <v>64618.807421789999</v>
      </c>
      <c r="H573">
        <v>26.742319295554299</v>
      </c>
      <c r="I573">
        <v>58.712393245000001</v>
      </c>
      <c r="J573">
        <v>0</v>
      </c>
    </row>
    <row r="574" spans="1:10" x14ac:dyDescent="0.2">
      <c r="A574" s="1">
        <v>40179</v>
      </c>
      <c r="B574">
        <v>3593.36</v>
      </c>
      <c r="C574">
        <v>1746778.6</v>
      </c>
      <c r="D574">
        <v>1750371.96</v>
      </c>
      <c r="E574">
        <v>1750399.9133925899</v>
      </c>
      <c r="F574">
        <v>50</v>
      </c>
      <c r="G574">
        <v>54565.35133238</v>
      </c>
      <c r="H574">
        <v>32.078975011441401</v>
      </c>
      <c r="I574">
        <v>0.62848934400000001</v>
      </c>
      <c r="J574">
        <v>0</v>
      </c>
    </row>
    <row r="575" spans="1:10" x14ac:dyDescent="0.2">
      <c r="A575" s="1">
        <v>40210</v>
      </c>
      <c r="B575">
        <v>8600.39</v>
      </c>
      <c r="C575">
        <v>1785623.71</v>
      </c>
      <c r="D575">
        <v>1794224.1</v>
      </c>
      <c r="E575">
        <v>1794077.8762862899</v>
      </c>
      <c r="F575">
        <v>50</v>
      </c>
      <c r="G575">
        <v>342588.26499507</v>
      </c>
      <c r="H575">
        <v>5.2368364201181796</v>
      </c>
      <c r="I575">
        <v>0.82694498299999997</v>
      </c>
      <c r="J575">
        <v>0</v>
      </c>
    </row>
    <row r="576" spans="1:10" x14ac:dyDescent="0.2">
      <c r="A576" s="1">
        <v>40238</v>
      </c>
      <c r="B576">
        <v>2410.2600000000002</v>
      </c>
      <c r="C576">
        <v>1150612.99</v>
      </c>
      <c r="D576">
        <v>1153023.25</v>
      </c>
      <c r="E576">
        <v>1153038.77684896</v>
      </c>
      <c r="F576">
        <v>50</v>
      </c>
      <c r="G576">
        <v>416458.330086648</v>
      </c>
      <c r="H576">
        <v>2.76867742472353</v>
      </c>
      <c r="I576">
        <v>0</v>
      </c>
      <c r="J576">
        <v>0</v>
      </c>
    </row>
    <row r="577" spans="1:10" x14ac:dyDescent="0.2">
      <c r="A577" s="1">
        <v>40269</v>
      </c>
      <c r="B577">
        <v>2575.87</v>
      </c>
      <c r="C577">
        <v>1253615.53</v>
      </c>
      <c r="D577">
        <v>1256191.3999999999</v>
      </c>
      <c r="E577">
        <v>1258184.9546850501</v>
      </c>
      <c r="F577">
        <v>50</v>
      </c>
      <c r="G577">
        <v>435112.18492928398</v>
      </c>
      <c r="H577">
        <v>2.8917967193001801</v>
      </c>
      <c r="I577">
        <v>71.034220980000001</v>
      </c>
      <c r="J577">
        <v>0</v>
      </c>
    </row>
    <row r="578" spans="1:10" x14ac:dyDescent="0.2">
      <c r="A578" s="1">
        <v>40299</v>
      </c>
      <c r="B578">
        <v>3325.66</v>
      </c>
      <c r="C578">
        <v>1835479.44</v>
      </c>
      <c r="D578">
        <v>1838805.1</v>
      </c>
      <c r="E578">
        <v>1835336.27805512</v>
      </c>
      <c r="F578">
        <v>50</v>
      </c>
      <c r="G578">
        <v>472108.91980472999</v>
      </c>
      <c r="H578">
        <v>3.8875937887388998</v>
      </c>
      <c r="I578">
        <v>31.426185975999999</v>
      </c>
      <c r="J578">
        <v>0</v>
      </c>
    </row>
    <row r="579" spans="1:10" x14ac:dyDescent="0.2">
      <c r="A579" s="1">
        <v>40330</v>
      </c>
      <c r="B579">
        <v>3534.57</v>
      </c>
      <c r="C579">
        <v>1418278.58</v>
      </c>
      <c r="D579">
        <v>1421813.15</v>
      </c>
      <c r="E579">
        <v>1418399.0617887001</v>
      </c>
      <c r="F579">
        <v>50</v>
      </c>
      <c r="G579">
        <v>410810.24636924302</v>
      </c>
      <c r="H579">
        <v>3.4527275885472899</v>
      </c>
      <c r="I579">
        <v>16.809508296000001</v>
      </c>
      <c r="J579">
        <v>0</v>
      </c>
    </row>
    <row r="580" spans="1:10" x14ac:dyDescent="0.2">
      <c r="A580" s="1">
        <v>40360</v>
      </c>
      <c r="B580">
        <v>5613.93</v>
      </c>
      <c r="C580">
        <v>1892944.37</v>
      </c>
      <c r="D580">
        <v>1898558.3</v>
      </c>
      <c r="E580">
        <v>1899024.36217033</v>
      </c>
      <c r="F580">
        <v>50</v>
      </c>
      <c r="G580">
        <v>439136.82841497299</v>
      </c>
      <c r="H580">
        <v>4.3244586645102299</v>
      </c>
      <c r="I580">
        <v>4.7003743399999998</v>
      </c>
      <c r="J580">
        <v>0</v>
      </c>
    </row>
    <row r="581" spans="1:10" x14ac:dyDescent="0.2">
      <c r="A581" s="1">
        <v>40391</v>
      </c>
      <c r="B581">
        <v>5491.95</v>
      </c>
      <c r="C581">
        <v>2056289.28</v>
      </c>
      <c r="D581">
        <v>2061781.23</v>
      </c>
      <c r="E581">
        <v>2060388.1757167201</v>
      </c>
      <c r="F581">
        <v>50</v>
      </c>
      <c r="G581">
        <v>429190.31375319802</v>
      </c>
      <c r="H581">
        <v>4.8006400372511999</v>
      </c>
      <c r="I581">
        <v>2.8087286E-2</v>
      </c>
      <c r="J581">
        <v>0</v>
      </c>
    </row>
    <row r="582" spans="1:10" x14ac:dyDescent="0.2">
      <c r="A582" s="1">
        <v>40422</v>
      </c>
      <c r="B582">
        <v>5070.26</v>
      </c>
      <c r="C582">
        <v>2162167.0499999998</v>
      </c>
      <c r="D582">
        <v>2167237.31</v>
      </c>
      <c r="E582">
        <v>2167258.1208566702</v>
      </c>
      <c r="F582">
        <v>50</v>
      </c>
      <c r="G582">
        <v>437198.775979581</v>
      </c>
      <c r="H582">
        <v>4.9918391673160203</v>
      </c>
      <c r="I582">
        <v>15167.852980821001</v>
      </c>
      <c r="J582">
        <v>0</v>
      </c>
    </row>
    <row r="583" spans="1:10" x14ac:dyDescent="0.2">
      <c r="A583" s="1">
        <v>40452</v>
      </c>
      <c r="B583">
        <v>7981.67</v>
      </c>
      <c r="C583">
        <v>2815298.28</v>
      </c>
      <c r="D583">
        <v>2823279.95</v>
      </c>
      <c r="E583">
        <v>2823158.3271658998</v>
      </c>
      <c r="F583">
        <v>50</v>
      </c>
      <c r="G583">
        <v>350941.01824559103</v>
      </c>
      <c r="H583">
        <v>8.0458586824373093</v>
      </c>
      <c r="I583">
        <v>463.51150877700002</v>
      </c>
      <c r="J583">
        <v>0</v>
      </c>
    </row>
    <row r="584" spans="1:10" x14ac:dyDescent="0.2">
      <c r="A584" s="1">
        <v>40483</v>
      </c>
      <c r="B584">
        <v>5881.1</v>
      </c>
      <c r="C584">
        <v>1989082.72</v>
      </c>
      <c r="D584">
        <v>1994963.82</v>
      </c>
      <c r="E584">
        <v>1994912.1041091401</v>
      </c>
      <c r="F584">
        <v>50</v>
      </c>
      <c r="G584">
        <v>443385.45901243697</v>
      </c>
      <c r="H584">
        <v>4.4999989265561897</v>
      </c>
      <c r="I584">
        <v>321.98549744600001</v>
      </c>
      <c r="J584">
        <v>0</v>
      </c>
    </row>
    <row r="585" spans="1:10" x14ac:dyDescent="0.2">
      <c r="A585" s="1">
        <v>40513</v>
      </c>
      <c r="B585">
        <v>7275.92</v>
      </c>
      <c r="C585">
        <v>2375847.14</v>
      </c>
      <c r="D585">
        <v>2383123.06</v>
      </c>
      <c r="E585">
        <v>2383136.9258099901</v>
      </c>
      <c r="F585">
        <v>50</v>
      </c>
      <c r="G585">
        <v>553709.92037151405</v>
      </c>
      <c r="H585">
        <v>4.3040190436041303</v>
      </c>
      <c r="I585">
        <v>41.116101528999998</v>
      </c>
      <c r="J585">
        <v>0</v>
      </c>
    </row>
    <row r="586" spans="1:10" x14ac:dyDescent="0.2">
      <c r="A586" s="1">
        <v>40544</v>
      </c>
      <c r="B586">
        <v>4085.09</v>
      </c>
      <c r="C586">
        <v>2435008.44</v>
      </c>
      <c r="D586">
        <v>2439093.5299999998</v>
      </c>
      <c r="E586">
        <v>2445468.78607105</v>
      </c>
      <c r="F586">
        <v>50</v>
      </c>
      <c r="G586">
        <v>503270.05829795101</v>
      </c>
      <c r="H586">
        <v>4.8593072276963696</v>
      </c>
      <c r="I586">
        <v>75.045699353000003</v>
      </c>
      <c r="J586">
        <v>0</v>
      </c>
    </row>
    <row r="587" spans="1:10" x14ac:dyDescent="0.2">
      <c r="A587" s="1">
        <v>40575</v>
      </c>
      <c r="B587">
        <v>2318.35</v>
      </c>
      <c r="C587">
        <v>2252036.2599999998</v>
      </c>
      <c r="D587">
        <v>2254354.61</v>
      </c>
      <c r="E587">
        <v>2261663.42948065</v>
      </c>
      <c r="F587">
        <v>50</v>
      </c>
      <c r="G587">
        <v>443743.86455988901</v>
      </c>
      <c r="H587">
        <v>5.0976368304559898</v>
      </c>
      <c r="I587">
        <v>381.63778871400001</v>
      </c>
      <c r="J587">
        <v>0</v>
      </c>
    </row>
    <row r="588" spans="1:10" x14ac:dyDescent="0.2">
      <c r="A588" s="1">
        <v>40603</v>
      </c>
      <c r="B588">
        <v>3258.43</v>
      </c>
      <c r="C588">
        <v>2500242.2599999998</v>
      </c>
      <c r="D588">
        <v>2503500.69</v>
      </c>
      <c r="E588">
        <v>2503494.6759124198</v>
      </c>
      <c r="F588">
        <v>50</v>
      </c>
      <c r="G588">
        <v>452090.417472589</v>
      </c>
      <c r="H588">
        <v>5.5386443487625998</v>
      </c>
      <c r="I588">
        <v>473.35995185500002</v>
      </c>
      <c r="J588">
        <v>0</v>
      </c>
    </row>
    <row r="589" spans="1:10" x14ac:dyDescent="0.2">
      <c r="A589" s="1">
        <v>40634</v>
      </c>
      <c r="B589">
        <v>3305.17</v>
      </c>
      <c r="C589">
        <v>2828573.36</v>
      </c>
      <c r="D589">
        <v>2831878.53</v>
      </c>
      <c r="E589">
        <v>2874611.9286709102</v>
      </c>
      <c r="F589">
        <v>50</v>
      </c>
      <c r="G589">
        <v>519268.93891762203</v>
      </c>
      <c r="H589">
        <v>5.53599750025574</v>
      </c>
      <c r="I589">
        <v>59.619137498999997</v>
      </c>
      <c r="J589">
        <v>0</v>
      </c>
    </row>
    <row r="590" spans="1:10" x14ac:dyDescent="0.2">
      <c r="A590" s="1">
        <v>40664</v>
      </c>
      <c r="B590">
        <v>3466.67</v>
      </c>
      <c r="C590">
        <v>2818845.31</v>
      </c>
      <c r="D590">
        <v>2822311.98</v>
      </c>
      <c r="E590">
        <v>2821821.3952123602</v>
      </c>
      <c r="F590">
        <v>50</v>
      </c>
      <c r="G590">
        <v>483579.40406041901</v>
      </c>
      <c r="H590">
        <v>5.8352803521379899</v>
      </c>
      <c r="I590">
        <v>0</v>
      </c>
      <c r="J590">
        <v>0</v>
      </c>
    </row>
    <row r="591" spans="1:10" x14ac:dyDescent="0.2">
      <c r="A591" s="1">
        <v>40695</v>
      </c>
      <c r="B591">
        <v>1608.79</v>
      </c>
      <c r="C591">
        <v>3023159.29</v>
      </c>
      <c r="D591">
        <v>3024768.08</v>
      </c>
      <c r="E591">
        <v>3025035.8949356601</v>
      </c>
      <c r="F591">
        <v>50</v>
      </c>
      <c r="G591">
        <v>468198.88349111198</v>
      </c>
      <c r="H591">
        <v>6.4610062125299503</v>
      </c>
      <c r="I591">
        <v>0</v>
      </c>
      <c r="J591">
        <v>0</v>
      </c>
    </row>
    <row r="592" spans="1:10" x14ac:dyDescent="0.2">
      <c r="A592" s="1">
        <v>40725</v>
      </c>
      <c r="B592">
        <v>2542.79</v>
      </c>
      <c r="C592">
        <v>3086853.42</v>
      </c>
      <c r="D592">
        <v>3089396.21</v>
      </c>
      <c r="E592">
        <v>3089358.25675915</v>
      </c>
      <c r="F592">
        <v>50</v>
      </c>
      <c r="G592">
        <v>508309.41338019498</v>
      </c>
      <c r="H592">
        <v>6.0780912688443802</v>
      </c>
      <c r="I592">
        <v>192.75057841899999</v>
      </c>
      <c r="J592">
        <v>0</v>
      </c>
    </row>
    <row r="593" spans="1:10" x14ac:dyDescent="0.2">
      <c r="A593" s="1">
        <v>40756</v>
      </c>
      <c r="B593">
        <v>2326.73</v>
      </c>
      <c r="C593">
        <v>3201278.99</v>
      </c>
      <c r="D593">
        <v>3203605.72</v>
      </c>
      <c r="E593">
        <v>3203596.5271204701</v>
      </c>
      <c r="F593">
        <v>50</v>
      </c>
      <c r="G593">
        <v>484960.00108343799</v>
      </c>
      <c r="H593">
        <v>6.6058999577621504</v>
      </c>
      <c r="I593">
        <v>0.723552945</v>
      </c>
      <c r="J593">
        <v>0</v>
      </c>
    </row>
    <row r="594" spans="1:10" x14ac:dyDescent="0.2">
      <c r="A594" s="1">
        <v>40787</v>
      </c>
      <c r="B594">
        <v>9236.35</v>
      </c>
      <c r="C594">
        <v>2613782.06</v>
      </c>
      <c r="D594">
        <v>2623018.41</v>
      </c>
      <c r="E594">
        <v>2620134.3576270398</v>
      </c>
      <c r="F594">
        <v>50</v>
      </c>
      <c r="G594">
        <v>377283.77064324002</v>
      </c>
      <c r="H594">
        <v>6.9449356737063299</v>
      </c>
      <c r="I594">
        <v>77.160223631999997</v>
      </c>
      <c r="J594">
        <v>0</v>
      </c>
    </row>
    <row r="595" spans="1:10" x14ac:dyDescent="0.2">
      <c r="A595" s="1">
        <v>40817</v>
      </c>
      <c r="B595">
        <v>19697.400000000001</v>
      </c>
      <c r="C595">
        <v>2617027.64</v>
      </c>
      <c r="D595">
        <v>2636725.04</v>
      </c>
      <c r="E595">
        <v>2636852.4478642601</v>
      </c>
      <c r="F595">
        <v>50</v>
      </c>
      <c r="G595">
        <v>457619.84300516697</v>
      </c>
      <c r="H595">
        <v>5.7621031199896997</v>
      </c>
      <c r="I595">
        <v>0.277285008</v>
      </c>
      <c r="J595">
        <v>0</v>
      </c>
    </row>
    <row r="596" spans="1:10" x14ac:dyDescent="0.2">
      <c r="A596" s="1">
        <v>40848</v>
      </c>
      <c r="B596">
        <v>14838.05</v>
      </c>
      <c r="C596">
        <v>2585124.4700000002</v>
      </c>
      <c r="D596">
        <v>2599962.52</v>
      </c>
      <c r="E596">
        <v>2599920.3229169901</v>
      </c>
      <c r="F596">
        <v>50</v>
      </c>
      <c r="G596">
        <v>443475.94984706602</v>
      </c>
      <c r="H596">
        <v>5.8625959847734199</v>
      </c>
      <c r="I596">
        <v>0</v>
      </c>
      <c r="J596">
        <v>0</v>
      </c>
    </row>
    <row r="597" spans="1:10" x14ac:dyDescent="0.2">
      <c r="A597" s="1">
        <v>40878</v>
      </c>
      <c r="B597">
        <v>13540.91</v>
      </c>
      <c r="C597">
        <v>2438046.75</v>
      </c>
      <c r="D597">
        <v>2451587.66</v>
      </c>
      <c r="E597">
        <v>2451748.7782641798</v>
      </c>
      <c r="F597">
        <v>50</v>
      </c>
      <c r="G597">
        <v>364456.93324167799</v>
      </c>
      <c r="H597">
        <v>6.7271381599564801</v>
      </c>
      <c r="I597">
        <v>3.3650066189999999</v>
      </c>
      <c r="J597">
        <v>0</v>
      </c>
    </row>
    <row r="598" spans="1:10" x14ac:dyDescent="0.2">
      <c r="A598" s="1">
        <v>40909</v>
      </c>
      <c r="B598">
        <v>8984.52</v>
      </c>
      <c r="C598">
        <v>2482459.7000000002</v>
      </c>
      <c r="D598">
        <v>2491444.2200000002</v>
      </c>
      <c r="E598">
        <v>2491443.8030353701</v>
      </c>
      <c r="F598">
        <v>50</v>
      </c>
      <c r="G598">
        <v>336284.02036967</v>
      </c>
      <c r="H598">
        <v>7.4087487127594596</v>
      </c>
      <c r="I598">
        <v>0</v>
      </c>
      <c r="J598">
        <v>0</v>
      </c>
    </row>
    <row r="599" spans="1:10" x14ac:dyDescent="0.2">
      <c r="A599" s="1">
        <v>40940</v>
      </c>
      <c r="B599">
        <v>7997.23</v>
      </c>
      <c r="C599">
        <v>2151847.3199999998</v>
      </c>
      <c r="D599">
        <v>2159844.5499999998</v>
      </c>
      <c r="E599">
        <v>2159868.0518391202</v>
      </c>
      <c r="F599">
        <v>50</v>
      </c>
      <c r="G599">
        <v>397909.86254663701</v>
      </c>
      <c r="H599">
        <v>5.4280391311024401</v>
      </c>
      <c r="I599">
        <v>2.2527156210000001</v>
      </c>
      <c r="J599">
        <v>0</v>
      </c>
    </row>
    <row r="600" spans="1:10" x14ac:dyDescent="0.2">
      <c r="A600" s="1">
        <v>40969</v>
      </c>
      <c r="B600">
        <v>5634.78</v>
      </c>
      <c r="C600">
        <v>2294409.81</v>
      </c>
      <c r="D600">
        <v>2300044.59</v>
      </c>
      <c r="E600">
        <v>2300045.2128243698</v>
      </c>
      <c r="F600">
        <v>50</v>
      </c>
      <c r="G600">
        <v>472902.95041148202</v>
      </c>
      <c r="H600">
        <v>4.8636727912631104</v>
      </c>
      <c r="I600">
        <v>0</v>
      </c>
      <c r="J600">
        <v>0</v>
      </c>
    </row>
    <row r="601" spans="1:10" x14ac:dyDescent="0.2">
      <c r="A601" s="1">
        <v>41000</v>
      </c>
      <c r="B601">
        <v>15525.77</v>
      </c>
      <c r="C601">
        <v>2322482.71</v>
      </c>
      <c r="D601">
        <v>2338008.48</v>
      </c>
      <c r="E601">
        <v>2338015.1952084401</v>
      </c>
      <c r="F601">
        <v>50</v>
      </c>
      <c r="G601">
        <v>379718.49482364702</v>
      </c>
      <c r="H601">
        <v>6.1572328635040403</v>
      </c>
      <c r="I601">
        <v>0</v>
      </c>
      <c r="J601">
        <v>0</v>
      </c>
    </row>
    <row r="602" spans="1:10" x14ac:dyDescent="0.2">
      <c r="A602" s="1">
        <v>41030</v>
      </c>
      <c r="B602">
        <v>12190.83</v>
      </c>
      <c r="C602">
        <v>1963801.24</v>
      </c>
      <c r="D602">
        <v>1975992.07</v>
      </c>
      <c r="E602">
        <v>1976000.9091565099</v>
      </c>
      <c r="F602">
        <v>50</v>
      </c>
      <c r="G602">
        <v>452378.57055833301</v>
      </c>
      <c r="H602">
        <v>4.3680250077224096</v>
      </c>
      <c r="I602">
        <v>0</v>
      </c>
      <c r="J602">
        <v>0</v>
      </c>
    </row>
    <row r="603" spans="1:10" x14ac:dyDescent="0.2">
      <c r="A603" s="1">
        <v>41061</v>
      </c>
      <c r="B603">
        <v>11194.2</v>
      </c>
      <c r="C603">
        <v>1726497.09</v>
      </c>
      <c r="D603">
        <v>1737691.29</v>
      </c>
      <c r="E603">
        <v>1737691.19654882</v>
      </c>
      <c r="F603">
        <v>50</v>
      </c>
      <c r="G603">
        <v>416463.64520057</v>
      </c>
      <c r="H603">
        <v>4.1724919247439898</v>
      </c>
      <c r="I603">
        <v>0</v>
      </c>
      <c r="J603">
        <v>0</v>
      </c>
    </row>
    <row r="604" spans="1:10" x14ac:dyDescent="0.2">
      <c r="A604" s="1">
        <v>41091</v>
      </c>
      <c r="B604">
        <v>5257.42</v>
      </c>
      <c r="C604">
        <v>1702141.92</v>
      </c>
      <c r="D604">
        <v>1707399.34</v>
      </c>
      <c r="E604">
        <v>1707399.35802246</v>
      </c>
      <c r="F604">
        <v>50</v>
      </c>
      <c r="G604">
        <v>422924.26742790302</v>
      </c>
      <c r="H604">
        <v>4.03712789622206</v>
      </c>
      <c r="I604">
        <v>0</v>
      </c>
      <c r="J604">
        <v>0</v>
      </c>
    </row>
    <row r="605" spans="1:10" x14ac:dyDescent="0.2">
      <c r="A605" s="1">
        <v>41122</v>
      </c>
      <c r="B605">
        <v>8427.2900000000009</v>
      </c>
      <c r="C605">
        <v>1727425.06</v>
      </c>
      <c r="D605">
        <v>1735852.35</v>
      </c>
      <c r="E605">
        <v>1735852.3946331399</v>
      </c>
      <c r="F605">
        <v>50</v>
      </c>
      <c r="G605">
        <v>373709.75156937802</v>
      </c>
      <c r="H605">
        <v>4.64492132555681</v>
      </c>
      <c r="I605">
        <v>0</v>
      </c>
      <c r="J605">
        <v>0</v>
      </c>
    </row>
    <row r="606" spans="1:10" x14ac:dyDescent="0.2">
      <c r="A606" s="1">
        <v>41153</v>
      </c>
      <c r="B606">
        <v>1029.4000000000001</v>
      </c>
      <c r="C606">
        <v>1617646.56</v>
      </c>
      <c r="D606">
        <v>1618675.96</v>
      </c>
      <c r="E606">
        <v>1618671.7916864101</v>
      </c>
      <c r="F606">
        <v>50</v>
      </c>
      <c r="G606">
        <v>349850.28468463803</v>
      </c>
      <c r="H606">
        <v>4.6267556796345399</v>
      </c>
      <c r="I606">
        <v>0</v>
      </c>
      <c r="J606">
        <v>0</v>
      </c>
    </row>
    <row r="607" spans="1:10" x14ac:dyDescent="0.2">
      <c r="A607" s="1">
        <v>41183</v>
      </c>
      <c r="B607">
        <v>3244.82</v>
      </c>
      <c r="C607">
        <v>1925555.34</v>
      </c>
      <c r="D607">
        <v>1928800.16</v>
      </c>
      <c r="E607">
        <v>1928800.1553579699</v>
      </c>
      <c r="F607">
        <v>50</v>
      </c>
      <c r="G607">
        <v>598549.97663883795</v>
      </c>
      <c r="H607">
        <v>3.2224546498007798</v>
      </c>
      <c r="I607">
        <v>0</v>
      </c>
      <c r="J607">
        <v>0</v>
      </c>
    </row>
    <row r="608" spans="1:10" x14ac:dyDescent="0.2">
      <c r="A608" s="1">
        <v>41214</v>
      </c>
      <c r="B608">
        <v>-6971.4</v>
      </c>
      <c r="C608">
        <v>2292032.86</v>
      </c>
      <c r="D608">
        <v>2285061.46</v>
      </c>
      <c r="E608">
        <v>2285053.9184749201</v>
      </c>
      <c r="F608">
        <v>50</v>
      </c>
      <c r="G608">
        <v>720548.78950419801</v>
      </c>
      <c r="H608">
        <v>3.1712688325342202</v>
      </c>
      <c r="I608">
        <v>0</v>
      </c>
      <c r="J608">
        <v>0</v>
      </c>
    </row>
    <row r="609" spans="1:10" x14ac:dyDescent="0.2">
      <c r="A609" s="1">
        <v>41244</v>
      </c>
      <c r="B609">
        <v>1965.45</v>
      </c>
      <c r="C609">
        <v>2526184.0699999998</v>
      </c>
      <c r="D609">
        <v>2528149.52</v>
      </c>
      <c r="E609">
        <v>2528145.5840129</v>
      </c>
      <c r="F609">
        <v>50</v>
      </c>
      <c r="G609">
        <v>876587.41554597602</v>
      </c>
      <c r="H609">
        <v>2.8840769775804498</v>
      </c>
      <c r="I609">
        <v>0</v>
      </c>
      <c r="J609">
        <v>0</v>
      </c>
    </row>
    <row r="610" spans="1:10" x14ac:dyDescent="0.2">
      <c r="A610" s="1">
        <v>41275</v>
      </c>
      <c r="B610">
        <v>1982.89</v>
      </c>
      <c r="C610">
        <v>2362442.62</v>
      </c>
      <c r="D610">
        <v>2364425.5099999998</v>
      </c>
      <c r="E610">
        <v>2364425.2988547599</v>
      </c>
      <c r="F610">
        <v>50</v>
      </c>
      <c r="G610">
        <v>751006.48017538502</v>
      </c>
      <c r="H610">
        <v>3.1483420732968699</v>
      </c>
      <c r="I610">
        <v>0</v>
      </c>
      <c r="J610">
        <v>0</v>
      </c>
    </row>
    <row r="611" spans="1:10" x14ac:dyDescent="0.2">
      <c r="A611" s="1">
        <v>41306</v>
      </c>
      <c r="B611">
        <v>2413.59</v>
      </c>
      <c r="C611">
        <v>2306567.77</v>
      </c>
      <c r="D611">
        <v>2308981.36</v>
      </c>
      <c r="E611">
        <v>2308981.1290988801</v>
      </c>
      <c r="F611">
        <v>50</v>
      </c>
      <c r="G611">
        <v>679772.21986127796</v>
      </c>
      <c r="H611">
        <v>3.3966982786823499</v>
      </c>
      <c r="I611">
        <v>0</v>
      </c>
      <c r="J611">
        <v>0</v>
      </c>
    </row>
    <row r="612" spans="1:10" x14ac:dyDescent="0.2">
      <c r="A612" s="1">
        <v>41334</v>
      </c>
      <c r="B612">
        <v>10784.33</v>
      </c>
      <c r="C612">
        <v>2229831.9300000002</v>
      </c>
      <c r="D612">
        <v>2240616.2599999998</v>
      </c>
      <c r="E612">
        <v>2240616.1658084998</v>
      </c>
      <c r="F612">
        <v>50</v>
      </c>
      <c r="G612">
        <v>761696.73856897803</v>
      </c>
      <c r="H612">
        <v>2.9416118677598799</v>
      </c>
      <c r="I612">
        <v>0</v>
      </c>
      <c r="J612">
        <v>0</v>
      </c>
    </row>
    <row r="613" spans="1:10" x14ac:dyDescent="0.2">
      <c r="A613" s="1">
        <v>41365</v>
      </c>
      <c r="B613">
        <v>23443.89</v>
      </c>
      <c r="C613">
        <v>2153636.34</v>
      </c>
      <c r="D613">
        <v>2177080.23</v>
      </c>
      <c r="E613">
        <v>2177079.99691176</v>
      </c>
      <c r="F613">
        <v>50</v>
      </c>
      <c r="G613">
        <v>876812.776044033</v>
      </c>
      <c r="H613">
        <v>2.4830156683861699</v>
      </c>
      <c r="I613">
        <v>59.864246743999999</v>
      </c>
      <c r="J613">
        <v>0</v>
      </c>
    </row>
    <row r="614" spans="1:10" x14ac:dyDescent="0.2">
      <c r="A614" s="1">
        <v>41395</v>
      </c>
      <c r="B614">
        <v>18551.78</v>
      </c>
      <c r="C614">
        <v>2356473.5</v>
      </c>
      <c r="D614">
        <v>2375025.2799999998</v>
      </c>
      <c r="E614">
        <v>2374377.7365666502</v>
      </c>
      <c r="F614">
        <v>50</v>
      </c>
      <c r="G614">
        <v>877741.41405352298</v>
      </c>
      <c r="H614">
        <v>2.7050993590486598</v>
      </c>
      <c r="I614">
        <v>0</v>
      </c>
      <c r="J614">
        <v>0</v>
      </c>
    </row>
    <row r="615" spans="1:10" x14ac:dyDescent="0.2">
      <c r="A615" s="1">
        <v>41426</v>
      </c>
      <c r="B615">
        <v>16668.04</v>
      </c>
      <c r="C615">
        <v>2039221.98</v>
      </c>
      <c r="D615">
        <v>2055890.02</v>
      </c>
      <c r="E615">
        <v>2055889.4201392899</v>
      </c>
      <c r="F615">
        <v>50</v>
      </c>
      <c r="G615">
        <v>965700.02870649402</v>
      </c>
      <c r="H615">
        <v>2.1289110065504002</v>
      </c>
      <c r="I615">
        <v>0</v>
      </c>
      <c r="J615">
        <v>0</v>
      </c>
    </row>
    <row r="616" spans="1:10" x14ac:dyDescent="0.2">
      <c r="A616" s="1">
        <v>41456</v>
      </c>
      <c r="B616">
        <v>22832.47</v>
      </c>
      <c r="C616">
        <v>2139297.66</v>
      </c>
      <c r="D616">
        <v>2162130.13</v>
      </c>
      <c r="E616">
        <v>2162107.70664499</v>
      </c>
      <c r="F616">
        <v>50</v>
      </c>
      <c r="G616">
        <v>1039798.8217714099</v>
      </c>
      <c r="H616">
        <v>2.0793519490256802</v>
      </c>
      <c r="I616">
        <v>0</v>
      </c>
      <c r="J616">
        <v>0</v>
      </c>
    </row>
    <row r="617" spans="1:10" x14ac:dyDescent="0.2">
      <c r="A617" s="1">
        <v>41487</v>
      </c>
      <c r="B617">
        <v>22177.77</v>
      </c>
      <c r="C617">
        <v>2223201.4900000002</v>
      </c>
      <c r="D617">
        <v>2245379.2599999998</v>
      </c>
      <c r="E617">
        <v>2231357.0325225699</v>
      </c>
      <c r="F617">
        <v>50</v>
      </c>
      <c r="G617">
        <v>916768.69238596899</v>
      </c>
      <c r="H617">
        <v>2.4377044694402299</v>
      </c>
      <c r="I617">
        <v>3454.1063495819999</v>
      </c>
      <c r="J617">
        <v>0</v>
      </c>
    </row>
    <row r="618" spans="1:10" x14ac:dyDescent="0.2">
      <c r="A618" s="1">
        <v>41518</v>
      </c>
      <c r="B618">
        <v>17842.45</v>
      </c>
      <c r="C618">
        <v>2499900.04</v>
      </c>
      <c r="D618">
        <v>2517742.4900000002</v>
      </c>
      <c r="E618">
        <v>2517762.3056798698</v>
      </c>
      <c r="F618">
        <v>50</v>
      </c>
      <c r="G618">
        <v>813666.03695019695</v>
      </c>
      <c r="H618">
        <v>3.0945507412080699</v>
      </c>
      <c r="I618">
        <v>168.53206019999999</v>
      </c>
      <c r="J618">
        <v>0</v>
      </c>
    </row>
    <row r="619" spans="1:10" x14ac:dyDescent="0.2">
      <c r="A619" s="1">
        <v>41548</v>
      </c>
      <c r="B619">
        <v>15288.97</v>
      </c>
      <c r="C619">
        <v>2517616.96</v>
      </c>
      <c r="D619">
        <v>2532905.9300000002</v>
      </c>
      <c r="E619">
        <v>2532911.4300000402</v>
      </c>
      <c r="F619">
        <v>50</v>
      </c>
      <c r="G619">
        <v>905637.28557655704</v>
      </c>
      <c r="H619">
        <v>2.7968276818323701</v>
      </c>
      <c r="I619">
        <v>0</v>
      </c>
      <c r="J619">
        <v>0</v>
      </c>
    </row>
    <row r="620" spans="1:10" x14ac:dyDescent="0.2">
      <c r="A620" s="1">
        <v>41579</v>
      </c>
      <c r="B620">
        <v>17383.560000000001</v>
      </c>
      <c r="C620">
        <v>2517303.02</v>
      </c>
      <c r="D620">
        <v>2534686.58</v>
      </c>
      <c r="E620">
        <v>2534686.4704257199</v>
      </c>
      <c r="F620">
        <v>50</v>
      </c>
      <c r="G620">
        <v>886772.11024497903</v>
      </c>
      <c r="H620">
        <v>2.8583290353205699</v>
      </c>
      <c r="I620">
        <v>0</v>
      </c>
      <c r="J620">
        <v>0</v>
      </c>
    </row>
    <row r="621" spans="1:10" x14ac:dyDescent="0.2">
      <c r="A621" s="1">
        <v>41609</v>
      </c>
      <c r="B621">
        <v>16329.44</v>
      </c>
      <c r="C621">
        <v>2358981.85</v>
      </c>
      <c r="D621">
        <v>2375311.29</v>
      </c>
      <c r="E621">
        <v>2375310.94153623</v>
      </c>
      <c r="F621">
        <v>50</v>
      </c>
      <c r="G621">
        <v>777209.13868535601</v>
      </c>
      <c r="H621">
        <v>3.0562056251089</v>
      </c>
      <c r="I621">
        <v>0</v>
      </c>
      <c r="J621">
        <v>0</v>
      </c>
    </row>
    <row r="622" spans="1:10" x14ac:dyDescent="0.2">
      <c r="A622" s="1">
        <v>41640</v>
      </c>
      <c r="B622">
        <v>14074.74</v>
      </c>
      <c r="C622">
        <v>2335469</v>
      </c>
      <c r="D622">
        <v>2349543.7400000002</v>
      </c>
      <c r="E622">
        <v>2349543.5686551798</v>
      </c>
      <c r="F622">
        <v>50</v>
      </c>
      <c r="G622">
        <v>746258.00705594698</v>
      </c>
      <c r="H622">
        <v>3.1484333118572998</v>
      </c>
      <c r="I622">
        <v>0</v>
      </c>
      <c r="J622">
        <v>0</v>
      </c>
    </row>
    <row r="623" spans="1:10" x14ac:dyDescent="0.2">
      <c r="A623" s="1">
        <v>41671</v>
      </c>
      <c r="B623">
        <v>9519.2099999999991</v>
      </c>
      <c r="C623">
        <v>2633783.3199999998</v>
      </c>
      <c r="D623">
        <v>2643302.5299999998</v>
      </c>
      <c r="E623">
        <v>2643473.5337660299</v>
      </c>
      <c r="F623">
        <v>50</v>
      </c>
      <c r="G623">
        <v>746406.12362926896</v>
      </c>
      <c r="H623">
        <v>3.5416021520731999</v>
      </c>
      <c r="I623">
        <v>0</v>
      </c>
      <c r="J623">
        <v>0</v>
      </c>
    </row>
    <row r="624" spans="1:10" x14ac:dyDescent="0.2">
      <c r="A624" s="1">
        <v>41699</v>
      </c>
      <c r="B624">
        <v>9998.16</v>
      </c>
      <c r="C624">
        <v>2220888.29</v>
      </c>
      <c r="D624">
        <v>2230886.4500000002</v>
      </c>
      <c r="E624">
        <v>2230886.4383670399</v>
      </c>
      <c r="F624">
        <v>50</v>
      </c>
      <c r="G624">
        <v>797968.78951261495</v>
      </c>
      <c r="H624">
        <v>2.7957063831150899</v>
      </c>
      <c r="I624">
        <v>0</v>
      </c>
      <c r="J624">
        <v>0</v>
      </c>
    </row>
    <row r="625" spans="1:10" x14ac:dyDescent="0.2">
      <c r="A625" s="1">
        <v>41730</v>
      </c>
      <c r="B625">
        <v>11026.4</v>
      </c>
      <c r="C625">
        <v>2240423.23</v>
      </c>
      <c r="D625">
        <v>2251449.63</v>
      </c>
      <c r="E625">
        <v>2252024.7391832802</v>
      </c>
      <c r="F625">
        <v>50</v>
      </c>
      <c r="G625">
        <v>806115.12890591205</v>
      </c>
      <c r="H625">
        <v>2.7936769475197698</v>
      </c>
      <c r="I625">
        <v>0.5134881</v>
      </c>
      <c r="J625">
        <v>0</v>
      </c>
    </row>
    <row r="626" spans="1:10" x14ac:dyDescent="0.2">
      <c r="A626" s="1">
        <v>41760</v>
      </c>
      <c r="B626">
        <v>14658.78</v>
      </c>
      <c r="C626">
        <v>2160988</v>
      </c>
      <c r="D626">
        <v>2175646.7799999998</v>
      </c>
      <c r="E626">
        <v>2175646.6533137001</v>
      </c>
      <c r="F626">
        <v>50</v>
      </c>
      <c r="G626">
        <v>776869.07352123095</v>
      </c>
      <c r="H626">
        <v>2.8005319396386499</v>
      </c>
      <c r="I626">
        <v>0</v>
      </c>
      <c r="J626">
        <v>0</v>
      </c>
    </row>
    <row r="627" spans="1:10" x14ac:dyDescent="0.2">
      <c r="A627" s="1">
        <v>41791</v>
      </c>
      <c r="B627">
        <v>13719.01</v>
      </c>
      <c r="C627">
        <v>2018501.49</v>
      </c>
      <c r="D627">
        <v>2032220.5</v>
      </c>
      <c r="E627">
        <v>2032515.8824279699</v>
      </c>
      <c r="F627">
        <v>50</v>
      </c>
      <c r="G627">
        <v>720637.50850196194</v>
      </c>
      <c r="H627">
        <v>2.8204414264435198</v>
      </c>
      <c r="I627">
        <v>0</v>
      </c>
      <c r="J627">
        <v>0</v>
      </c>
    </row>
    <row r="628" spans="1:10" x14ac:dyDescent="0.2">
      <c r="A628" s="1">
        <v>41821</v>
      </c>
      <c r="B628">
        <v>15184.89</v>
      </c>
      <c r="C628">
        <v>1738235.81</v>
      </c>
      <c r="D628">
        <v>1753420.7</v>
      </c>
      <c r="E628">
        <v>1753420.6132555299</v>
      </c>
      <c r="F628">
        <v>50</v>
      </c>
      <c r="G628">
        <v>672035.49250624597</v>
      </c>
      <c r="H628">
        <v>2.6091190611323798</v>
      </c>
      <c r="I628">
        <v>0</v>
      </c>
      <c r="J628">
        <v>0</v>
      </c>
    </row>
    <row r="629" spans="1:10" x14ac:dyDescent="0.2">
      <c r="A629" s="1">
        <v>41852</v>
      </c>
      <c r="B629">
        <v>16364.31</v>
      </c>
      <c r="C629">
        <v>1826755.73</v>
      </c>
      <c r="D629">
        <v>1843120.04</v>
      </c>
      <c r="E629">
        <v>1843120.0078052899</v>
      </c>
      <c r="F629">
        <v>50</v>
      </c>
      <c r="G629">
        <v>722818.841575164</v>
      </c>
      <c r="H629">
        <v>2.54990587100465</v>
      </c>
      <c r="I629">
        <v>0</v>
      </c>
      <c r="J629">
        <v>0</v>
      </c>
    </row>
    <row r="630" spans="1:10" x14ac:dyDescent="0.2">
      <c r="A630" s="1">
        <v>41883</v>
      </c>
      <c r="B630">
        <v>16514.77</v>
      </c>
      <c r="C630">
        <v>1959481.46</v>
      </c>
      <c r="D630">
        <v>1975996.23</v>
      </c>
      <c r="E630">
        <v>1975995.9292289801</v>
      </c>
      <c r="F630">
        <v>50</v>
      </c>
      <c r="G630">
        <v>729091.81030113995</v>
      </c>
      <c r="H630">
        <v>2.7102155055243702</v>
      </c>
      <c r="I630">
        <v>0</v>
      </c>
      <c r="J630">
        <v>0</v>
      </c>
    </row>
    <row r="631" spans="1:10" x14ac:dyDescent="0.2">
      <c r="A631" s="1">
        <v>41913</v>
      </c>
      <c r="B631">
        <v>12368.31</v>
      </c>
      <c r="C631">
        <v>1821906.94</v>
      </c>
      <c r="D631">
        <v>1834275.25</v>
      </c>
      <c r="E631">
        <v>1834275.7548659099</v>
      </c>
      <c r="F631">
        <v>50</v>
      </c>
      <c r="G631">
        <v>747670.52279164805</v>
      </c>
      <c r="H631">
        <v>2.4533209467949901</v>
      </c>
      <c r="I631">
        <v>0</v>
      </c>
      <c r="J631">
        <v>0</v>
      </c>
    </row>
    <row r="632" spans="1:10" x14ac:dyDescent="0.2">
      <c r="A632" s="1">
        <v>41944</v>
      </c>
      <c r="B632">
        <v>14035.65</v>
      </c>
      <c r="C632">
        <v>1511274.81</v>
      </c>
      <c r="D632">
        <v>1525310.46</v>
      </c>
      <c r="E632">
        <v>1525305.2325129199</v>
      </c>
      <c r="F632">
        <v>50</v>
      </c>
      <c r="G632">
        <v>795916.30221391795</v>
      </c>
      <c r="H632">
        <v>1.91641411071759</v>
      </c>
      <c r="I632">
        <v>0</v>
      </c>
      <c r="J632">
        <v>0</v>
      </c>
    </row>
    <row r="633" spans="1:10" x14ac:dyDescent="0.2">
      <c r="A633" s="1">
        <v>41974</v>
      </c>
      <c r="B633">
        <v>10134.530000000001</v>
      </c>
      <c r="C633">
        <v>1141704.83</v>
      </c>
      <c r="D633">
        <v>1151839.3600000001</v>
      </c>
      <c r="E633">
        <v>1151838.2993262699</v>
      </c>
      <c r="F633">
        <v>50</v>
      </c>
      <c r="G633">
        <v>990668.82287801395</v>
      </c>
      <c r="H633">
        <v>1.1626875427249601</v>
      </c>
      <c r="I633">
        <v>0</v>
      </c>
      <c r="J633">
        <v>0</v>
      </c>
    </row>
    <row r="634" spans="1:10" x14ac:dyDescent="0.2">
      <c r="A634" s="1">
        <v>42005</v>
      </c>
      <c r="B634">
        <v>3204.9</v>
      </c>
      <c r="C634">
        <v>772175.26</v>
      </c>
      <c r="D634">
        <v>775380.16</v>
      </c>
      <c r="E634">
        <v>775417.12273165095</v>
      </c>
      <c r="F634">
        <v>50</v>
      </c>
      <c r="G634">
        <v>910181.15371888794</v>
      </c>
      <c r="H634">
        <v>0.85193901737405198</v>
      </c>
      <c r="I634">
        <v>1.7150000000000001</v>
      </c>
      <c r="J634">
        <v>0</v>
      </c>
    </row>
    <row r="635" spans="1:10" x14ac:dyDescent="0.2">
      <c r="A635" s="1">
        <v>42036</v>
      </c>
      <c r="B635">
        <v>2620.5100000000002</v>
      </c>
      <c r="C635">
        <v>754739.9</v>
      </c>
      <c r="D635">
        <v>757360.41</v>
      </c>
      <c r="E635">
        <v>757360.176701074</v>
      </c>
      <c r="F635">
        <v>50</v>
      </c>
      <c r="G635">
        <v>768230.05397125904</v>
      </c>
      <c r="H635">
        <v>0.98585075237034103</v>
      </c>
      <c r="I635">
        <v>0</v>
      </c>
      <c r="J635">
        <v>0</v>
      </c>
    </row>
    <row r="636" spans="1:10" x14ac:dyDescent="0.2">
      <c r="A636" s="1">
        <v>42064</v>
      </c>
      <c r="B636">
        <v>1745.41</v>
      </c>
      <c r="C636">
        <v>738673.27</v>
      </c>
      <c r="D636">
        <v>740418.68</v>
      </c>
      <c r="E636">
        <v>740418.13629340101</v>
      </c>
      <c r="F636">
        <v>50</v>
      </c>
      <c r="G636">
        <v>651474.03756874194</v>
      </c>
      <c r="H636">
        <v>1.1365274647882999</v>
      </c>
      <c r="I636">
        <v>0</v>
      </c>
      <c r="J636">
        <v>0</v>
      </c>
    </row>
    <row r="637" spans="1:10" x14ac:dyDescent="0.2">
      <c r="A637" s="1">
        <v>42095</v>
      </c>
      <c r="B637">
        <v>1555.29</v>
      </c>
      <c r="C637">
        <v>778175.31</v>
      </c>
      <c r="D637">
        <v>779730.6</v>
      </c>
      <c r="E637">
        <v>779730.18684252398</v>
      </c>
      <c r="F637">
        <v>50</v>
      </c>
      <c r="G637">
        <v>603478.36367396498</v>
      </c>
      <c r="H637">
        <v>1.2920598877738401</v>
      </c>
      <c r="I637">
        <v>0</v>
      </c>
      <c r="J637">
        <v>0</v>
      </c>
    </row>
    <row r="638" spans="1:10" x14ac:dyDescent="0.2">
      <c r="A638" s="1">
        <v>42125</v>
      </c>
      <c r="B638">
        <v>1563.51</v>
      </c>
      <c r="C638">
        <v>796674.64</v>
      </c>
      <c r="D638">
        <v>798238.15</v>
      </c>
      <c r="E638">
        <v>798237.78375248995</v>
      </c>
      <c r="F638">
        <v>50</v>
      </c>
      <c r="G638">
        <v>731022.89888627199</v>
      </c>
      <c r="H638">
        <v>1.0919463466447099</v>
      </c>
      <c r="I638">
        <v>0</v>
      </c>
      <c r="J638">
        <v>0</v>
      </c>
    </row>
    <row r="639" spans="1:10" x14ac:dyDescent="0.2">
      <c r="A639" s="1">
        <v>42156</v>
      </c>
      <c r="B639">
        <v>1978.67</v>
      </c>
      <c r="C639">
        <v>689694.4</v>
      </c>
      <c r="D639">
        <v>691673.07</v>
      </c>
      <c r="E639">
        <v>691673.61454214901</v>
      </c>
      <c r="F639">
        <v>50</v>
      </c>
      <c r="G639">
        <v>729489.47393621504</v>
      </c>
      <c r="H639">
        <v>0.94816119937959098</v>
      </c>
      <c r="I639">
        <v>0</v>
      </c>
      <c r="J639">
        <v>0</v>
      </c>
    </row>
    <row r="640" spans="1:10" x14ac:dyDescent="0.2">
      <c r="A640" s="1">
        <v>42186</v>
      </c>
      <c r="B640">
        <v>3024.68</v>
      </c>
      <c r="C640">
        <v>650984.46</v>
      </c>
      <c r="D640">
        <v>654009.14</v>
      </c>
      <c r="E640">
        <v>654009.59096279403</v>
      </c>
      <c r="F640">
        <v>50</v>
      </c>
      <c r="G640">
        <v>678044.09245428001</v>
      </c>
      <c r="H640">
        <v>0.964553187972644</v>
      </c>
      <c r="I640">
        <v>0</v>
      </c>
      <c r="J640">
        <v>0</v>
      </c>
    </row>
    <row r="641" spans="1:10" x14ac:dyDescent="0.2">
      <c r="A641" s="1">
        <v>42217</v>
      </c>
      <c r="B641">
        <v>4369.8599999999997</v>
      </c>
      <c r="C641">
        <v>499426.52</v>
      </c>
      <c r="D641">
        <v>503796.38</v>
      </c>
      <c r="E641">
        <v>503816.23387466097</v>
      </c>
      <c r="F641">
        <v>50</v>
      </c>
      <c r="G641">
        <v>651815.51236900396</v>
      </c>
      <c r="H641">
        <v>0.77294299431990399</v>
      </c>
      <c r="I641">
        <v>0</v>
      </c>
      <c r="J641">
        <v>0</v>
      </c>
    </row>
    <row r="642" spans="1:10" x14ac:dyDescent="0.2">
      <c r="A642" s="1">
        <v>42248</v>
      </c>
      <c r="B642">
        <v>4813.99</v>
      </c>
      <c r="C642">
        <v>562585.61</v>
      </c>
      <c r="D642">
        <v>567399.6</v>
      </c>
      <c r="E642">
        <v>567418.72430091898</v>
      </c>
      <c r="F642">
        <v>50</v>
      </c>
      <c r="G642">
        <v>610209.96131858602</v>
      </c>
      <c r="H642">
        <v>0.92987456821386405</v>
      </c>
      <c r="I642">
        <v>0</v>
      </c>
      <c r="J642">
        <v>0</v>
      </c>
    </row>
    <row r="643" spans="1:10" x14ac:dyDescent="0.2">
      <c r="A643" s="1">
        <v>42278</v>
      </c>
      <c r="B643">
        <v>1814.88</v>
      </c>
      <c r="C643">
        <v>584443.34</v>
      </c>
      <c r="D643">
        <v>586258.22</v>
      </c>
      <c r="E643">
        <v>586257.85412763199</v>
      </c>
      <c r="F643">
        <v>50</v>
      </c>
      <c r="G643">
        <v>618090.47374002601</v>
      </c>
      <c r="H643">
        <v>0.94849844648182802</v>
      </c>
      <c r="I643">
        <v>0</v>
      </c>
      <c r="J643">
        <v>0</v>
      </c>
    </row>
    <row r="644" spans="1:10" x14ac:dyDescent="0.2">
      <c r="A644" s="1">
        <v>42309</v>
      </c>
      <c r="B644">
        <v>1192.3800000000001</v>
      </c>
      <c r="C644">
        <v>594501.96</v>
      </c>
      <c r="D644">
        <v>595694.34</v>
      </c>
      <c r="E644">
        <v>595693.88910525304</v>
      </c>
      <c r="F644">
        <v>50</v>
      </c>
      <c r="G644">
        <v>609446.78527694405</v>
      </c>
      <c r="H644">
        <v>0.97743380307528904</v>
      </c>
      <c r="I644">
        <v>0</v>
      </c>
      <c r="J644">
        <v>0</v>
      </c>
    </row>
    <row r="645" spans="1:10" x14ac:dyDescent="0.2">
      <c r="A645" s="1">
        <v>42339</v>
      </c>
      <c r="B645">
        <v>732.39</v>
      </c>
      <c r="C645">
        <v>541523.84</v>
      </c>
      <c r="D645">
        <v>542256.23</v>
      </c>
      <c r="E645">
        <v>542257.03779463598</v>
      </c>
      <c r="F645">
        <v>50</v>
      </c>
      <c r="G645">
        <v>619257.72560669505</v>
      </c>
      <c r="H645">
        <v>0.87565647608736596</v>
      </c>
      <c r="I645">
        <v>0</v>
      </c>
      <c r="J645">
        <v>0</v>
      </c>
    </row>
    <row r="646" spans="1:10" x14ac:dyDescent="0.2">
      <c r="A646" s="1">
        <v>42370</v>
      </c>
      <c r="B646">
        <v>633.1</v>
      </c>
      <c r="C646">
        <v>421055.78</v>
      </c>
      <c r="D646">
        <v>421688.88</v>
      </c>
      <c r="E646">
        <v>421688.88709056401</v>
      </c>
      <c r="F646">
        <v>50</v>
      </c>
      <c r="G646">
        <v>593157.37974733894</v>
      </c>
      <c r="H646">
        <v>0.71092243220540596</v>
      </c>
      <c r="I646">
        <v>0</v>
      </c>
      <c r="J646">
        <v>0</v>
      </c>
    </row>
    <row r="647" spans="1:10" x14ac:dyDescent="0.2">
      <c r="A647" s="1">
        <v>42401</v>
      </c>
      <c r="B647">
        <v>485.93</v>
      </c>
      <c r="C647">
        <v>411510.64</v>
      </c>
      <c r="D647">
        <v>411996.57</v>
      </c>
      <c r="E647">
        <v>411996.47905020497</v>
      </c>
      <c r="F647">
        <v>50</v>
      </c>
      <c r="G647">
        <v>530327.35942556302</v>
      </c>
      <c r="H647">
        <v>0.77687200505074605</v>
      </c>
      <c r="I647">
        <v>0</v>
      </c>
      <c r="J647">
        <v>0</v>
      </c>
    </row>
    <row r="648" spans="1:10" x14ac:dyDescent="0.2">
      <c r="A648" s="1">
        <v>42430</v>
      </c>
      <c r="B648">
        <v>967.57</v>
      </c>
      <c r="C648">
        <v>583319.63</v>
      </c>
      <c r="D648">
        <v>584287.19999999995</v>
      </c>
      <c r="E648">
        <v>584287.15102840203</v>
      </c>
      <c r="F648">
        <v>50</v>
      </c>
      <c r="G648">
        <v>574074.91722978803</v>
      </c>
      <c r="H648">
        <v>1.0177890262962399</v>
      </c>
      <c r="I648">
        <v>0</v>
      </c>
      <c r="J648">
        <v>0</v>
      </c>
    </row>
    <row r="649" spans="1:10" x14ac:dyDescent="0.2">
      <c r="A649" s="1">
        <v>42461</v>
      </c>
      <c r="B649">
        <v>955.55</v>
      </c>
      <c r="C649">
        <v>530463.14</v>
      </c>
      <c r="D649">
        <v>531418.68999999994</v>
      </c>
      <c r="E649">
        <v>531418.72607268696</v>
      </c>
      <c r="F649">
        <v>50</v>
      </c>
      <c r="G649">
        <v>559920.49200417695</v>
      </c>
      <c r="H649">
        <v>0.94909676223945405</v>
      </c>
      <c r="I649">
        <v>0</v>
      </c>
      <c r="J649">
        <v>0</v>
      </c>
    </row>
    <row r="650" spans="1:10" x14ac:dyDescent="0.2">
      <c r="A650" s="1">
        <v>42491</v>
      </c>
      <c r="B650">
        <v>1688.55</v>
      </c>
      <c r="C650">
        <v>583171.56999999995</v>
      </c>
      <c r="D650">
        <v>584860.12</v>
      </c>
      <c r="E650">
        <v>584841.831546042</v>
      </c>
      <c r="F650">
        <v>50</v>
      </c>
      <c r="G650">
        <v>541391.30124963005</v>
      </c>
      <c r="H650">
        <v>1.0802571637115701</v>
      </c>
      <c r="I650">
        <v>0</v>
      </c>
      <c r="J650">
        <v>0</v>
      </c>
    </row>
    <row r="651" spans="1:10" x14ac:dyDescent="0.2">
      <c r="A651" s="1">
        <v>42522</v>
      </c>
      <c r="B651">
        <v>1261.04</v>
      </c>
      <c r="C651">
        <v>628290.52</v>
      </c>
      <c r="D651">
        <v>629551.56000000006</v>
      </c>
      <c r="E651">
        <v>629537.27452484705</v>
      </c>
      <c r="F651">
        <v>50</v>
      </c>
      <c r="G651">
        <v>532499.70528015005</v>
      </c>
      <c r="H651">
        <v>1.18223027784333</v>
      </c>
      <c r="I651">
        <v>0</v>
      </c>
      <c r="J651">
        <v>0</v>
      </c>
    </row>
    <row r="652" spans="1:10" x14ac:dyDescent="0.2">
      <c r="A652" s="1">
        <v>42552</v>
      </c>
      <c r="B652">
        <v>1332.92</v>
      </c>
      <c r="C652">
        <v>580956.94999999995</v>
      </c>
      <c r="D652">
        <v>582289.87</v>
      </c>
      <c r="E652">
        <v>582290.05444352305</v>
      </c>
      <c r="F652">
        <v>50</v>
      </c>
      <c r="G652">
        <v>594535.51965020294</v>
      </c>
      <c r="H652">
        <v>0.97940330762090599</v>
      </c>
      <c r="I652">
        <v>0</v>
      </c>
      <c r="J652">
        <v>0</v>
      </c>
    </row>
    <row r="653" spans="1:10" x14ac:dyDescent="0.2">
      <c r="A653" s="1">
        <v>42583</v>
      </c>
      <c r="B653">
        <v>799.69</v>
      </c>
      <c r="C653">
        <v>534589.53</v>
      </c>
      <c r="D653">
        <v>535389.22</v>
      </c>
      <c r="E653">
        <v>535390.21501340298</v>
      </c>
      <c r="F653">
        <v>50</v>
      </c>
      <c r="G653">
        <v>552429.29139998194</v>
      </c>
      <c r="H653">
        <v>0.96915609535584502</v>
      </c>
      <c r="I653">
        <v>0</v>
      </c>
      <c r="J653">
        <v>0</v>
      </c>
    </row>
    <row r="654" spans="1:10" x14ac:dyDescent="0.2">
      <c r="A654" s="1">
        <v>42614</v>
      </c>
      <c r="B654">
        <v>1469.15</v>
      </c>
      <c r="C654">
        <v>548216.26</v>
      </c>
      <c r="D654">
        <v>549685.41</v>
      </c>
      <c r="E654">
        <v>549680.87020499504</v>
      </c>
      <c r="F654">
        <v>50</v>
      </c>
      <c r="G654">
        <v>524003.83855510101</v>
      </c>
      <c r="H654">
        <v>1.04900160983685</v>
      </c>
      <c r="I654">
        <v>0</v>
      </c>
      <c r="J654">
        <v>0</v>
      </c>
    </row>
    <row r="655" spans="1:10" x14ac:dyDescent="0.2">
      <c r="A655" s="1">
        <v>42644</v>
      </c>
      <c r="B655">
        <v>1015.41</v>
      </c>
      <c r="C655">
        <v>659039.66</v>
      </c>
      <c r="D655">
        <v>660055.06999999995</v>
      </c>
      <c r="E655">
        <v>660063.98684116302</v>
      </c>
      <c r="F655">
        <v>50</v>
      </c>
      <c r="G655">
        <v>530541.841476453</v>
      </c>
      <c r="H655">
        <v>1.2441318200356399</v>
      </c>
      <c r="I655">
        <v>0</v>
      </c>
      <c r="J655">
        <v>0</v>
      </c>
    </row>
    <row r="656" spans="1:10" x14ac:dyDescent="0.2">
      <c r="A656" s="1">
        <v>42675</v>
      </c>
      <c r="B656">
        <v>1093.7</v>
      </c>
      <c r="C656">
        <v>579217.1</v>
      </c>
      <c r="D656">
        <v>580310.80000000005</v>
      </c>
      <c r="E656">
        <v>580311.33834106801</v>
      </c>
      <c r="F656">
        <v>50</v>
      </c>
      <c r="G656">
        <v>470163.12757347501</v>
      </c>
      <c r="H656">
        <v>1.23427658254714</v>
      </c>
      <c r="I656">
        <v>0</v>
      </c>
      <c r="J656">
        <v>0</v>
      </c>
    </row>
    <row r="657" spans="1:10" x14ac:dyDescent="0.2">
      <c r="A657" s="1">
        <v>42705</v>
      </c>
      <c r="B657">
        <v>1083.69</v>
      </c>
      <c r="C657">
        <v>732022.33</v>
      </c>
      <c r="D657">
        <v>733106.02</v>
      </c>
      <c r="E657">
        <v>733106.090060257</v>
      </c>
      <c r="F657">
        <v>50</v>
      </c>
      <c r="G657">
        <v>443977.85416116897</v>
      </c>
      <c r="H657">
        <v>1.65122220216446</v>
      </c>
      <c r="I657">
        <v>0</v>
      </c>
      <c r="J657">
        <v>0</v>
      </c>
    </row>
    <row r="658" spans="1:10" x14ac:dyDescent="0.2">
      <c r="A658" s="1">
        <v>42736</v>
      </c>
      <c r="B658">
        <v>1328.86</v>
      </c>
      <c r="C658">
        <v>623819.92000000004</v>
      </c>
      <c r="D658">
        <v>625148.78</v>
      </c>
      <c r="E658">
        <v>625148.79422238295</v>
      </c>
      <c r="F658">
        <v>50</v>
      </c>
      <c r="G658">
        <v>403358.857285059</v>
      </c>
      <c r="H658">
        <v>1.5498576092518499</v>
      </c>
      <c r="I658">
        <v>0</v>
      </c>
      <c r="J658">
        <v>0</v>
      </c>
    </row>
    <row r="659" spans="1:10" x14ac:dyDescent="0.2">
      <c r="A659" s="1">
        <v>42767</v>
      </c>
      <c r="B659">
        <v>1367.14</v>
      </c>
      <c r="C659">
        <v>642660.61</v>
      </c>
      <c r="D659">
        <v>644027.75</v>
      </c>
      <c r="E659">
        <v>643987.75086194195</v>
      </c>
      <c r="F659">
        <v>50</v>
      </c>
      <c r="G659">
        <v>338158.754218833</v>
      </c>
      <c r="H659">
        <v>1.90439473421172</v>
      </c>
      <c r="I659">
        <v>0</v>
      </c>
      <c r="J659">
        <v>0</v>
      </c>
    </row>
    <row r="660" spans="1:10" x14ac:dyDescent="0.2">
      <c r="A660" s="1">
        <v>42795</v>
      </c>
      <c r="B660">
        <v>906.02</v>
      </c>
      <c r="C660">
        <v>581003.57999999996</v>
      </c>
      <c r="D660">
        <v>581909.6</v>
      </c>
      <c r="E660">
        <v>581896.32215467701</v>
      </c>
      <c r="F660">
        <v>50</v>
      </c>
      <c r="G660">
        <v>384910.94439437398</v>
      </c>
      <c r="H660">
        <v>1.5117687107344799</v>
      </c>
      <c r="I660">
        <v>0</v>
      </c>
      <c r="J660">
        <v>0</v>
      </c>
    </row>
    <row r="661" spans="1:10" x14ac:dyDescent="0.2">
      <c r="A661" s="1">
        <v>42826</v>
      </c>
      <c r="B661">
        <v>1785.34</v>
      </c>
      <c r="C661">
        <v>539595.18000000005</v>
      </c>
      <c r="D661">
        <v>541380.52</v>
      </c>
      <c r="E661">
        <v>541380.561925899</v>
      </c>
      <c r="F661">
        <v>50</v>
      </c>
      <c r="G661">
        <v>393373.85834088997</v>
      </c>
      <c r="H661">
        <v>1.3762494645913801</v>
      </c>
      <c r="I661">
        <v>0</v>
      </c>
      <c r="J661">
        <v>0</v>
      </c>
    </row>
    <row r="662" spans="1:10" x14ac:dyDescent="0.2">
      <c r="A662" s="1">
        <v>42856</v>
      </c>
      <c r="B662">
        <v>1094.75</v>
      </c>
      <c r="C662">
        <v>604696.43999999994</v>
      </c>
      <c r="D662">
        <v>605791.18999999994</v>
      </c>
      <c r="E662">
        <v>605791.68418806302</v>
      </c>
      <c r="F662">
        <v>50</v>
      </c>
      <c r="G662">
        <v>470326.39842239599</v>
      </c>
      <c r="H662">
        <v>1.2880239897655199</v>
      </c>
      <c r="I662">
        <v>0</v>
      </c>
      <c r="J662">
        <v>0</v>
      </c>
    </row>
    <row r="663" spans="1:10" x14ac:dyDescent="0.2">
      <c r="A663" s="1">
        <v>42887</v>
      </c>
      <c r="B663">
        <v>1136.22</v>
      </c>
      <c r="C663">
        <v>540849.04</v>
      </c>
      <c r="D663">
        <v>541985.26</v>
      </c>
      <c r="E663">
        <v>541985.27278998995</v>
      </c>
      <c r="F663">
        <v>50</v>
      </c>
      <c r="G663">
        <v>443610.507908814</v>
      </c>
      <c r="H663">
        <v>1.22175932068182</v>
      </c>
      <c r="I663">
        <v>0</v>
      </c>
      <c r="J663">
        <v>0</v>
      </c>
    </row>
    <row r="664" spans="1:10" x14ac:dyDescent="0.2">
      <c r="A664" s="1">
        <v>42917</v>
      </c>
      <c r="B664">
        <v>549.13</v>
      </c>
      <c r="C664">
        <v>663974.02</v>
      </c>
      <c r="D664">
        <v>664523.15</v>
      </c>
      <c r="E664">
        <v>664523.12232651596</v>
      </c>
      <c r="F664">
        <v>50</v>
      </c>
      <c r="G664">
        <v>581125.15602335299</v>
      </c>
      <c r="H664">
        <v>1.143511196235</v>
      </c>
      <c r="I664">
        <v>0</v>
      </c>
      <c r="J664">
        <v>0</v>
      </c>
    </row>
    <row r="665" spans="1:10" x14ac:dyDescent="0.2">
      <c r="A665" s="1">
        <v>42948</v>
      </c>
      <c r="B665">
        <v>568.94000000000005</v>
      </c>
      <c r="C665">
        <v>761053.13</v>
      </c>
      <c r="D665">
        <v>761622.07</v>
      </c>
      <c r="E665">
        <v>761621.96232019598</v>
      </c>
      <c r="F665">
        <v>50</v>
      </c>
      <c r="G665">
        <v>502648.37304927799</v>
      </c>
      <c r="H665">
        <v>1.5152181985587101</v>
      </c>
      <c r="I665">
        <v>0</v>
      </c>
      <c r="J665">
        <v>0</v>
      </c>
    </row>
    <row r="666" spans="1:10" x14ac:dyDescent="0.2">
      <c r="A666" s="1">
        <v>42979</v>
      </c>
      <c r="B666">
        <v>665.45</v>
      </c>
      <c r="C666">
        <v>826161.62</v>
      </c>
      <c r="D666">
        <v>826827.07</v>
      </c>
      <c r="E666">
        <v>826827.397691419</v>
      </c>
      <c r="F666">
        <v>50</v>
      </c>
      <c r="G666">
        <v>488194.49651735497</v>
      </c>
      <c r="H666">
        <v>1.69364342201679</v>
      </c>
      <c r="I666">
        <v>0</v>
      </c>
      <c r="J666">
        <v>0</v>
      </c>
    </row>
    <row r="667" spans="1:10" x14ac:dyDescent="0.2">
      <c r="A667" s="1">
        <v>43009</v>
      </c>
      <c r="B667">
        <v>1237.6199999999999</v>
      </c>
      <c r="C667">
        <v>719261.45</v>
      </c>
      <c r="D667">
        <v>720499.07</v>
      </c>
      <c r="E667">
        <v>720499.01342565997</v>
      </c>
      <c r="F667">
        <v>50</v>
      </c>
      <c r="G667">
        <v>439334.94857499102</v>
      </c>
      <c r="H667">
        <v>1.6399765503806101</v>
      </c>
      <c r="I667">
        <v>0</v>
      </c>
      <c r="J667">
        <v>0</v>
      </c>
    </row>
    <row r="668" spans="1:10" x14ac:dyDescent="0.2">
      <c r="A668" s="1">
        <v>43040</v>
      </c>
      <c r="B668">
        <v>744.35</v>
      </c>
      <c r="C668">
        <v>771476.38</v>
      </c>
      <c r="D668">
        <v>772220.73</v>
      </c>
      <c r="E668">
        <v>772220.71467152203</v>
      </c>
      <c r="F668">
        <v>50</v>
      </c>
      <c r="G668">
        <v>466174.78067975299</v>
      </c>
      <c r="H668">
        <v>1.6565046988288501</v>
      </c>
      <c r="I668">
        <v>0</v>
      </c>
      <c r="J668">
        <v>0</v>
      </c>
    </row>
    <row r="669" spans="1:10" x14ac:dyDescent="0.2">
      <c r="A669" s="1">
        <v>43070</v>
      </c>
      <c r="B669">
        <v>897.06</v>
      </c>
      <c r="C669">
        <v>796271.98</v>
      </c>
      <c r="D669">
        <v>797169.04</v>
      </c>
      <c r="E669">
        <v>797169.354882024</v>
      </c>
      <c r="F669">
        <v>50</v>
      </c>
      <c r="G669">
        <v>484008.39898529602</v>
      </c>
      <c r="H669">
        <v>1.6470155405428</v>
      </c>
      <c r="I669">
        <v>0</v>
      </c>
      <c r="J669">
        <v>0</v>
      </c>
    </row>
    <row r="670" spans="1:10" x14ac:dyDescent="0.2">
      <c r="A670" s="1">
        <v>43101</v>
      </c>
      <c r="B670">
        <v>589.04</v>
      </c>
      <c r="C670">
        <v>703813.3</v>
      </c>
      <c r="D670">
        <v>704402.34</v>
      </c>
      <c r="E670">
        <v>704402.40081176301</v>
      </c>
      <c r="F670">
        <v>50</v>
      </c>
      <c r="G670">
        <v>407942.15183769399</v>
      </c>
      <c r="H670">
        <v>1.72672129525859</v>
      </c>
      <c r="I670">
        <v>0</v>
      </c>
      <c r="J670">
        <v>0</v>
      </c>
    </row>
    <row r="671" spans="1:10" x14ac:dyDescent="0.2">
      <c r="A671" s="1">
        <v>43132</v>
      </c>
      <c r="B671">
        <v>512.72</v>
      </c>
      <c r="C671">
        <v>618550.24</v>
      </c>
      <c r="D671">
        <v>619062.96</v>
      </c>
      <c r="E671">
        <v>619062.94502440002</v>
      </c>
      <c r="F671">
        <v>50</v>
      </c>
      <c r="G671">
        <v>388148.49204060301</v>
      </c>
      <c r="H671">
        <v>1.5949126628569801</v>
      </c>
      <c r="I671">
        <v>0</v>
      </c>
      <c r="J671">
        <v>0</v>
      </c>
    </row>
    <row r="672" spans="1:10" x14ac:dyDescent="0.2">
      <c r="A672" s="1">
        <v>43160</v>
      </c>
      <c r="B672">
        <v>976.93</v>
      </c>
      <c r="C672">
        <v>649221.28</v>
      </c>
      <c r="D672">
        <v>650198.21</v>
      </c>
      <c r="E672">
        <v>650198.19619905099</v>
      </c>
      <c r="F672">
        <v>50</v>
      </c>
      <c r="G672">
        <v>411850.51931774698</v>
      </c>
      <c r="H672">
        <v>1.57872374976275</v>
      </c>
      <c r="I672">
        <v>0</v>
      </c>
      <c r="J672">
        <v>0</v>
      </c>
    </row>
    <row r="673" spans="1:10" x14ac:dyDescent="0.2">
      <c r="A673" s="1">
        <v>43191</v>
      </c>
      <c r="B673">
        <v>1246.0999999999999</v>
      </c>
      <c r="C673">
        <v>671464.67</v>
      </c>
      <c r="D673">
        <v>672710.77</v>
      </c>
      <c r="E673">
        <v>672710.74691243202</v>
      </c>
      <c r="F673">
        <v>50</v>
      </c>
      <c r="G673">
        <v>523015.22844884702</v>
      </c>
      <c r="H673">
        <v>1.28621636679213</v>
      </c>
      <c r="I673">
        <v>0</v>
      </c>
      <c r="J673">
        <v>0</v>
      </c>
    </row>
    <row r="674" spans="1:10" x14ac:dyDescent="0.2">
      <c r="A674" s="1">
        <v>43221</v>
      </c>
      <c r="B674">
        <v>794.04</v>
      </c>
      <c r="C674">
        <v>652928.09</v>
      </c>
      <c r="D674">
        <v>653722.13</v>
      </c>
      <c r="E674">
        <v>653722.11445144401</v>
      </c>
      <c r="F674">
        <v>50</v>
      </c>
      <c r="G674">
        <v>326567.28045252297</v>
      </c>
      <c r="H674">
        <v>2.0017991806943498</v>
      </c>
      <c r="I674">
        <v>0</v>
      </c>
      <c r="J674">
        <v>0</v>
      </c>
    </row>
    <row r="675" spans="1:10" x14ac:dyDescent="0.2">
      <c r="A675" s="1">
        <v>43252</v>
      </c>
      <c r="B675">
        <v>571.55999999999995</v>
      </c>
      <c r="C675">
        <v>749203.78</v>
      </c>
      <c r="D675">
        <v>749775.34</v>
      </c>
      <c r="E675">
        <v>749777.36743911996</v>
      </c>
      <c r="F675">
        <v>50</v>
      </c>
      <c r="G675">
        <v>346706.96693709702</v>
      </c>
      <c r="H675">
        <v>2.1625679289425701</v>
      </c>
      <c r="I675">
        <v>0</v>
      </c>
      <c r="J675">
        <v>0</v>
      </c>
    </row>
    <row r="676" spans="1:10" x14ac:dyDescent="0.2">
      <c r="A676" s="1">
        <v>43282</v>
      </c>
      <c r="B676">
        <v>789.63</v>
      </c>
      <c r="C676">
        <v>786822.56</v>
      </c>
      <c r="D676">
        <v>787612.19</v>
      </c>
      <c r="E676">
        <v>787583.30922509404</v>
      </c>
      <c r="F676">
        <v>50</v>
      </c>
      <c r="G676">
        <v>284994.26225643698</v>
      </c>
      <c r="H676">
        <v>2.7635058439051199</v>
      </c>
      <c r="I676">
        <v>0</v>
      </c>
      <c r="J676">
        <v>0</v>
      </c>
    </row>
    <row r="677" spans="1:10" x14ac:dyDescent="0.2">
      <c r="A677" s="1">
        <v>43313</v>
      </c>
      <c r="B677">
        <v>950.85</v>
      </c>
      <c r="C677">
        <v>853943.54</v>
      </c>
      <c r="D677">
        <v>854894.39</v>
      </c>
      <c r="E677">
        <v>854864.126265742</v>
      </c>
      <c r="F677">
        <v>50</v>
      </c>
      <c r="G677">
        <v>323816.28010264097</v>
      </c>
      <c r="H677">
        <v>2.63996648344787</v>
      </c>
      <c r="I677">
        <v>0</v>
      </c>
      <c r="J677">
        <v>0</v>
      </c>
    </row>
    <row r="678" spans="1:10" x14ac:dyDescent="0.2">
      <c r="A678" s="1">
        <v>43344</v>
      </c>
      <c r="B678">
        <v>1195.23</v>
      </c>
      <c r="C678">
        <v>1004831.3</v>
      </c>
      <c r="D678">
        <v>1006026.53</v>
      </c>
      <c r="E678">
        <v>1005997.01033593</v>
      </c>
      <c r="F678">
        <v>50</v>
      </c>
      <c r="G678">
        <v>415668.67839843698</v>
      </c>
      <c r="H678">
        <v>2.4201895947801901</v>
      </c>
      <c r="I678">
        <v>0</v>
      </c>
      <c r="J678">
        <v>0</v>
      </c>
    </row>
    <row r="679" spans="1:10" x14ac:dyDescent="0.2">
      <c r="A679" s="1">
        <v>43374</v>
      </c>
      <c r="B679">
        <v>616.92999999999995</v>
      </c>
      <c r="C679">
        <v>1009309.39</v>
      </c>
      <c r="D679">
        <v>1009926.32</v>
      </c>
      <c r="E679">
        <v>1009926.25460929</v>
      </c>
      <c r="F679">
        <v>50</v>
      </c>
      <c r="G679">
        <v>563832.80483486899</v>
      </c>
      <c r="H679">
        <v>1.7911803746592401</v>
      </c>
      <c r="I679">
        <v>0</v>
      </c>
      <c r="J679">
        <v>0</v>
      </c>
    </row>
    <row r="680" spans="1:10" x14ac:dyDescent="0.2">
      <c r="A680" s="1">
        <v>43405</v>
      </c>
      <c r="B680">
        <v>750.61</v>
      </c>
      <c r="C680">
        <v>808779.72</v>
      </c>
      <c r="D680">
        <v>809530.33</v>
      </c>
      <c r="E680">
        <v>809531.21153246704</v>
      </c>
      <c r="F680">
        <v>50</v>
      </c>
      <c r="G680">
        <v>544559.89752092597</v>
      </c>
      <c r="H680">
        <v>1.4865788230418799</v>
      </c>
      <c r="I680">
        <v>0</v>
      </c>
      <c r="J680">
        <v>0</v>
      </c>
    </row>
    <row r="681" spans="1:10" x14ac:dyDescent="0.2">
      <c r="A681" s="1">
        <v>43435</v>
      </c>
      <c r="B681">
        <v>269.64999999999998</v>
      </c>
      <c r="C681">
        <v>685867.7</v>
      </c>
      <c r="D681">
        <v>686137.35</v>
      </c>
      <c r="E681">
        <v>686137.22462746606</v>
      </c>
      <c r="F681">
        <v>50</v>
      </c>
      <c r="G681">
        <v>535999.22879843705</v>
      </c>
      <c r="H681">
        <v>1.2801086041963099</v>
      </c>
      <c r="I681">
        <v>0</v>
      </c>
      <c r="J681">
        <v>0</v>
      </c>
    </row>
    <row r="682" spans="1:10" x14ac:dyDescent="0.2">
      <c r="A682" s="1">
        <v>43466</v>
      </c>
      <c r="B682">
        <v>266.45</v>
      </c>
      <c r="C682">
        <v>591871.55000000005</v>
      </c>
      <c r="D682">
        <v>592138</v>
      </c>
      <c r="E682">
        <v>592138.74520915595</v>
      </c>
      <c r="F682">
        <v>50</v>
      </c>
      <c r="G682">
        <v>410402.15333463199</v>
      </c>
      <c r="H682">
        <v>1.4428256294414199</v>
      </c>
      <c r="I682">
        <v>0</v>
      </c>
      <c r="J682">
        <v>0</v>
      </c>
    </row>
    <row r="683" spans="1:10" x14ac:dyDescent="0.2">
      <c r="A683" s="1">
        <v>43497</v>
      </c>
      <c r="B683">
        <v>181.21</v>
      </c>
      <c r="C683">
        <v>601528.18000000005</v>
      </c>
      <c r="D683">
        <v>601709.39</v>
      </c>
      <c r="E683">
        <v>601710.534789072</v>
      </c>
      <c r="F683">
        <v>50</v>
      </c>
      <c r="G683">
        <v>357459.20389623102</v>
      </c>
      <c r="H683">
        <v>1.6832984805833799</v>
      </c>
      <c r="I683">
        <v>0</v>
      </c>
      <c r="J683">
        <v>0</v>
      </c>
    </row>
    <row r="684" spans="1:10" x14ac:dyDescent="0.2">
      <c r="A684" s="1">
        <v>43525</v>
      </c>
      <c r="B684">
        <v>252.48</v>
      </c>
      <c r="C684">
        <v>747865.71</v>
      </c>
      <c r="D684">
        <v>748118.19</v>
      </c>
      <c r="E684">
        <v>748118.21598782996</v>
      </c>
      <c r="F684">
        <v>50</v>
      </c>
      <c r="G684">
        <v>408908.50355702202</v>
      </c>
      <c r="H684">
        <v>1.8295491766008301</v>
      </c>
      <c r="I684">
        <v>0</v>
      </c>
      <c r="J684">
        <v>0</v>
      </c>
    </row>
    <row r="685" spans="1:10" x14ac:dyDescent="0.2">
      <c r="A685" s="1">
        <v>43556</v>
      </c>
      <c r="B685">
        <v>197.02</v>
      </c>
      <c r="C685">
        <v>576522.15</v>
      </c>
      <c r="D685">
        <v>576719.17000000004</v>
      </c>
      <c r="E685">
        <v>576719.27012245497</v>
      </c>
      <c r="F685">
        <v>50</v>
      </c>
      <c r="G685">
        <v>340405.31049850601</v>
      </c>
      <c r="H685">
        <v>1.6942134929618999</v>
      </c>
      <c r="I685">
        <v>0</v>
      </c>
      <c r="J685">
        <v>0</v>
      </c>
    </row>
    <row r="686" spans="1:10" x14ac:dyDescent="0.2">
      <c r="A686" s="1">
        <v>43586</v>
      </c>
      <c r="B686">
        <v>198.59</v>
      </c>
      <c r="C686">
        <v>457410.49</v>
      </c>
      <c r="D686">
        <v>457609.08</v>
      </c>
      <c r="E686">
        <v>457609.27635303797</v>
      </c>
      <c r="F686">
        <v>50</v>
      </c>
      <c r="G686">
        <v>388986.99604241998</v>
      </c>
      <c r="H686">
        <v>1.1764127875964601</v>
      </c>
      <c r="I686">
        <v>0</v>
      </c>
      <c r="J686">
        <v>0</v>
      </c>
    </row>
    <row r="687" spans="1:10" x14ac:dyDescent="0.2">
      <c r="A687" s="1">
        <v>43617</v>
      </c>
      <c r="B687">
        <v>502.64</v>
      </c>
      <c r="C687">
        <v>236782.47</v>
      </c>
      <c r="D687">
        <v>237285.11</v>
      </c>
      <c r="E687">
        <v>237285.131310939</v>
      </c>
      <c r="F687">
        <v>50</v>
      </c>
      <c r="G687">
        <v>393876.80085324001</v>
      </c>
      <c r="H687">
        <v>0.60243490044835701</v>
      </c>
      <c r="I687">
        <v>0</v>
      </c>
      <c r="J687">
        <v>0</v>
      </c>
    </row>
    <row r="688" spans="1:10" x14ac:dyDescent="0.2">
      <c r="A688" s="1">
        <v>43647</v>
      </c>
      <c r="B688">
        <v>533.24</v>
      </c>
      <c r="C688">
        <v>284370.53000000003</v>
      </c>
      <c r="D688">
        <v>284903.77</v>
      </c>
      <c r="E688">
        <v>284903.77683333302</v>
      </c>
      <c r="F688">
        <v>50</v>
      </c>
      <c r="G688">
        <v>455523.66849009</v>
      </c>
      <c r="H688">
        <v>0.62544231297068398</v>
      </c>
      <c r="I688">
        <v>0</v>
      </c>
      <c r="J688">
        <v>0</v>
      </c>
    </row>
    <row r="689" spans="1:10" x14ac:dyDescent="0.2">
      <c r="A689" s="1">
        <v>43678</v>
      </c>
      <c r="B689">
        <v>443.33</v>
      </c>
      <c r="C689">
        <v>334649.03999999998</v>
      </c>
      <c r="D689">
        <v>335092.37</v>
      </c>
      <c r="E689">
        <v>335093.65351763001</v>
      </c>
      <c r="F689">
        <v>50</v>
      </c>
      <c r="G689">
        <v>490709.13025957003</v>
      </c>
      <c r="H689">
        <v>0.68287633723133601</v>
      </c>
      <c r="I689">
        <v>0</v>
      </c>
      <c r="J689">
        <v>0</v>
      </c>
    </row>
    <row r="690" spans="1:10" x14ac:dyDescent="0.2">
      <c r="A690" s="1">
        <v>43709</v>
      </c>
      <c r="B690">
        <v>503.43</v>
      </c>
      <c r="C690">
        <v>433758.5</v>
      </c>
      <c r="D690">
        <v>434261.93</v>
      </c>
      <c r="E690">
        <v>434261.84175578097</v>
      </c>
      <c r="F690">
        <v>50</v>
      </c>
      <c r="G690">
        <v>383882.16306281497</v>
      </c>
      <c r="H690">
        <v>1.1312373523453401</v>
      </c>
      <c r="I690">
        <v>0</v>
      </c>
      <c r="J690">
        <v>0</v>
      </c>
    </row>
    <row r="691" spans="1:10" x14ac:dyDescent="0.2">
      <c r="A691" s="1">
        <v>43739</v>
      </c>
      <c r="B691">
        <v>318.7</v>
      </c>
      <c r="C691">
        <v>398865.96</v>
      </c>
      <c r="D691">
        <v>399184.66</v>
      </c>
      <c r="E691">
        <v>399185.777428945</v>
      </c>
      <c r="F691">
        <v>50</v>
      </c>
      <c r="G691">
        <v>464451.69826236297</v>
      </c>
      <c r="H691">
        <v>0.85947748478992503</v>
      </c>
      <c r="I691">
        <v>0</v>
      </c>
      <c r="J691">
        <v>0</v>
      </c>
    </row>
    <row r="692" spans="1:10" x14ac:dyDescent="0.2">
      <c r="A692" s="1">
        <v>43770</v>
      </c>
      <c r="B692">
        <v>484.25</v>
      </c>
      <c r="C692">
        <v>482366.52</v>
      </c>
      <c r="D692">
        <v>482850.77</v>
      </c>
      <c r="E692">
        <v>482854.700710034</v>
      </c>
      <c r="F692">
        <v>50</v>
      </c>
      <c r="G692">
        <v>479780.13901640102</v>
      </c>
      <c r="H692">
        <v>1.0064082721305101</v>
      </c>
      <c r="I692">
        <v>0</v>
      </c>
      <c r="J692">
        <v>0</v>
      </c>
    </row>
    <row r="693" spans="1:10" x14ac:dyDescent="0.2">
      <c r="A693" s="1">
        <v>43800</v>
      </c>
      <c r="B693">
        <v>479.08</v>
      </c>
      <c r="C693">
        <v>447660.91</v>
      </c>
      <c r="D693">
        <v>448139.99</v>
      </c>
      <c r="E693">
        <v>448304.53902558301</v>
      </c>
      <c r="F693">
        <v>50</v>
      </c>
      <c r="G693">
        <v>414735.89393892698</v>
      </c>
      <c r="H693">
        <v>1.08093981152159</v>
      </c>
      <c r="I693">
        <v>0</v>
      </c>
      <c r="J693">
        <v>0</v>
      </c>
    </row>
    <row r="694" spans="1:10" x14ac:dyDescent="0.2">
      <c r="A694" s="1">
        <v>43831</v>
      </c>
      <c r="B694">
        <v>439.38</v>
      </c>
      <c r="C694">
        <v>366244.08</v>
      </c>
      <c r="D694">
        <v>366683.46</v>
      </c>
      <c r="E694">
        <v>366683.46790977899</v>
      </c>
      <c r="F694">
        <v>50</v>
      </c>
      <c r="G694">
        <v>352012.46361063502</v>
      </c>
      <c r="H694">
        <v>1.0416775137694301</v>
      </c>
      <c r="I694">
        <v>0</v>
      </c>
      <c r="J694">
        <v>0</v>
      </c>
    </row>
    <row r="695" spans="1:10" x14ac:dyDescent="0.2">
      <c r="A695" s="1">
        <v>43862</v>
      </c>
      <c r="B695">
        <v>324.18</v>
      </c>
      <c r="C695">
        <v>245670.3</v>
      </c>
      <c r="D695">
        <v>245994.48</v>
      </c>
      <c r="E695">
        <v>245993.42217300701</v>
      </c>
      <c r="F695">
        <v>50</v>
      </c>
      <c r="G695">
        <v>387743.48681110598</v>
      </c>
      <c r="H695">
        <v>0.63442309294764598</v>
      </c>
      <c r="I695">
        <v>0</v>
      </c>
      <c r="J695">
        <v>0</v>
      </c>
    </row>
    <row r="696" spans="1:10" x14ac:dyDescent="0.2">
      <c r="A696" s="1">
        <v>43891</v>
      </c>
      <c r="B696">
        <v>144.75</v>
      </c>
      <c r="C696">
        <v>86823.96</v>
      </c>
      <c r="D696">
        <v>86968.71</v>
      </c>
      <c r="E696">
        <v>86968.745497965007</v>
      </c>
      <c r="F696">
        <v>50</v>
      </c>
      <c r="G696">
        <v>403240.895493638</v>
      </c>
      <c r="H696">
        <v>0.21567441812046301</v>
      </c>
      <c r="I696">
        <v>0</v>
      </c>
      <c r="J696">
        <v>0</v>
      </c>
    </row>
    <row r="697" spans="1:10" x14ac:dyDescent="0.2">
      <c r="A697" s="1">
        <v>43922</v>
      </c>
      <c r="B697">
        <v>107.93</v>
      </c>
      <c r="C697">
        <v>63599.14</v>
      </c>
      <c r="D697">
        <v>63707.07</v>
      </c>
      <c r="E697">
        <v>63707.103844470003</v>
      </c>
      <c r="F697">
        <v>50</v>
      </c>
      <c r="G697">
        <v>339869.162992467</v>
      </c>
      <c r="H697">
        <v>0.187445966805414</v>
      </c>
      <c r="I697">
        <v>0</v>
      </c>
      <c r="J697">
        <v>0</v>
      </c>
    </row>
    <row r="698" spans="1:10" x14ac:dyDescent="0.2">
      <c r="A698" s="1">
        <v>43952</v>
      </c>
      <c r="B698">
        <v>340.46</v>
      </c>
      <c r="C698">
        <v>157730.34</v>
      </c>
      <c r="D698">
        <v>158070.79999999999</v>
      </c>
      <c r="E698">
        <v>158079.77252221701</v>
      </c>
      <c r="F698">
        <v>50</v>
      </c>
      <c r="G698">
        <v>314942.61063389399</v>
      </c>
      <c r="H698">
        <v>0.50193199390849397</v>
      </c>
      <c r="I698">
        <v>0</v>
      </c>
      <c r="J698">
        <v>0</v>
      </c>
    </row>
    <row r="699" spans="1:10" x14ac:dyDescent="0.2">
      <c r="A699" s="1">
        <v>43983</v>
      </c>
      <c r="B699">
        <v>570.04</v>
      </c>
      <c r="C699">
        <v>182214.54</v>
      </c>
      <c r="D699">
        <v>182784.58</v>
      </c>
      <c r="E699">
        <v>182784.64462934699</v>
      </c>
      <c r="F699">
        <v>50</v>
      </c>
      <c r="G699">
        <v>251718.38535359199</v>
      </c>
      <c r="H699">
        <v>0.72614737446606004</v>
      </c>
      <c r="I699">
        <v>0</v>
      </c>
      <c r="J699">
        <v>0</v>
      </c>
    </row>
    <row r="700" spans="1:10" x14ac:dyDescent="0.2">
      <c r="A700" s="1">
        <v>44013</v>
      </c>
      <c r="B700">
        <v>735.7</v>
      </c>
      <c r="C700">
        <v>184205.88</v>
      </c>
      <c r="D700">
        <v>184941.58</v>
      </c>
      <c r="E700">
        <v>184941.65656488601</v>
      </c>
      <c r="F700">
        <v>50</v>
      </c>
      <c r="G700">
        <v>137804.07569560499</v>
      </c>
      <c r="H700">
        <v>1.34206231297108</v>
      </c>
      <c r="I700">
        <v>0</v>
      </c>
      <c r="J700">
        <v>0</v>
      </c>
    </row>
    <row r="701" spans="1:10" x14ac:dyDescent="0.2">
      <c r="A701" s="1">
        <v>44044</v>
      </c>
      <c r="B701">
        <v>504.33</v>
      </c>
      <c r="C701">
        <v>180211.8</v>
      </c>
      <c r="D701">
        <v>180716.13</v>
      </c>
      <c r="E701">
        <v>180716.41736892401</v>
      </c>
      <c r="F701">
        <v>50</v>
      </c>
      <c r="G701">
        <v>175177.86255809199</v>
      </c>
      <c r="H701">
        <v>1.0316167507124001</v>
      </c>
      <c r="I701">
        <v>0</v>
      </c>
      <c r="J701">
        <v>0</v>
      </c>
    </row>
    <row r="702" spans="1:10" x14ac:dyDescent="0.2">
      <c r="A702" s="1">
        <v>44075</v>
      </c>
      <c r="B702">
        <v>606.53</v>
      </c>
      <c r="C702">
        <v>218421.98</v>
      </c>
      <c r="D702">
        <v>219028.51</v>
      </c>
      <c r="E702">
        <v>219027.922910797</v>
      </c>
      <c r="F702">
        <v>50</v>
      </c>
      <c r="G702">
        <v>263290.28169087099</v>
      </c>
      <c r="H702">
        <v>0.83188760900775505</v>
      </c>
      <c r="I702">
        <v>0</v>
      </c>
      <c r="J702">
        <v>0</v>
      </c>
    </row>
    <row r="703" spans="1:10" x14ac:dyDescent="0.2">
      <c r="A703" s="1">
        <v>44105</v>
      </c>
      <c r="B703">
        <v>393.13</v>
      </c>
      <c r="C703">
        <v>195166.57</v>
      </c>
      <c r="D703">
        <v>195559.7</v>
      </c>
      <c r="E703">
        <v>195559.69224346199</v>
      </c>
      <c r="F703">
        <v>50</v>
      </c>
      <c r="G703">
        <v>232783.47588014801</v>
      </c>
      <c r="H703">
        <v>0.84009267197362703</v>
      </c>
      <c r="I703">
        <v>0</v>
      </c>
      <c r="J703">
        <v>0</v>
      </c>
    </row>
    <row r="704" spans="1:10" x14ac:dyDescent="0.2">
      <c r="A704" s="1">
        <v>44136</v>
      </c>
      <c r="B704">
        <v>696.13</v>
      </c>
      <c r="C704">
        <v>241312.73</v>
      </c>
      <c r="D704">
        <v>242008.86</v>
      </c>
      <c r="E704">
        <v>242009.008148689</v>
      </c>
      <c r="F704">
        <v>50</v>
      </c>
      <c r="G704">
        <v>259482.20232786899</v>
      </c>
      <c r="H704">
        <v>0.93266129999504999</v>
      </c>
      <c r="I704">
        <v>0</v>
      </c>
      <c r="J704">
        <v>0</v>
      </c>
    </row>
    <row r="705" spans="1:10" x14ac:dyDescent="0.2">
      <c r="A705" s="1">
        <v>44166</v>
      </c>
      <c r="B705">
        <v>710.18</v>
      </c>
      <c r="C705">
        <v>262093.49</v>
      </c>
      <c r="D705">
        <v>262803.67</v>
      </c>
      <c r="E705">
        <v>262803.69354361901</v>
      </c>
      <c r="F705">
        <v>50</v>
      </c>
      <c r="G705">
        <v>264828.00228049699</v>
      </c>
      <c r="H705">
        <v>0.99235613787270904</v>
      </c>
      <c r="I705">
        <v>0</v>
      </c>
      <c r="J705">
        <v>0</v>
      </c>
    </row>
    <row r="706" spans="1:10" x14ac:dyDescent="0.2">
      <c r="A706" s="1">
        <v>44197</v>
      </c>
      <c r="B706">
        <v>949.1</v>
      </c>
      <c r="C706">
        <v>358872.98</v>
      </c>
      <c r="D706">
        <v>359822.08000000002</v>
      </c>
      <c r="E706">
        <v>359818.13377368503</v>
      </c>
      <c r="F706">
        <v>50</v>
      </c>
      <c r="G706">
        <v>50111.580047500996</v>
      </c>
      <c r="H706">
        <v>7.1803390240860798</v>
      </c>
      <c r="I706">
        <v>0</v>
      </c>
      <c r="J706">
        <v>0</v>
      </c>
    </row>
    <row r="707" spans="1:10" x14ac:dyDescent="0.2">
      <c r="A707" s="1">
        <v>44228</v>
      </c>
      <c r="B707">
        <v>906.68</v>
      </c>
      <c r="C707">
        <v>357056.06</v>
      </c>
      <c r="D707">
        <v>357962.74</v>
      </c>
      <c r="E707">
        <v>357954.08089341997</v>
      </c>
      <c r="F707">
        <v>50</v>
      </c>
      <c r="G707">
        <v>45422.596522610002</v>
      </c>
      <c r="H707">
        <v>7.8805288181894397</v>
      </c>
      <c r="I707">
        <v>0</v>
      </c>
      <c r="J707">
        <v>0</v>
      </c>
    </row>
    <row r="708" spans="1:10" x14ac:dyDescent="0.2">
      <c r="A708" s="1">
        <v>44256</v>
      </c>
      <c r="B708">
        <v>1240.1400000000001</v>
      </c>
      <c r="C708">
        <v>394904.56</v>
      </c>
      <c r="D708">
        <v>396144.7</v>
      </c>
      <c r="E708">
        <v>396144.59571972198</v>
      </c>
      <c r="F708">
        <v>50</v>
      </c>
      <c r="G708">
        <v>54623.495369700002</v>
      </c>
      <c r="H708">
        <v>7.2522747407238501</v>
      </c>
      <c r="I708">
        <v>0</v>
      </c>
      <c r="J708">
        <v>0</v>
      </c>
    </row>
    <row r="709" spans="1:10" x14ac:dyDescent="0.2">
      <c r="A709" s="1">
        <v>44287</v>
      </c>
      <c r="B709">
        <v>1078.5999999999999</v>
      </c>
      <c r="C709">
        <v>337764.73</v>
      </c>
      <c r="D709">
        <v>338843.33</v>
      </c>
      <c r="E709">
        <v>338843.59582924203</v>
      </c>
      <c r="F709">
        <v>50</v>
      </c>
      <c r="G709">
        <v>52647.021724031001</v>
      </c>
      <c r="H709">
        <v>6.4361398752130103</v>
      </c>
      <c r="I709">
        <v>0</v>
      </c>
      <c r="J709">
        <v>0</v>
      </c>
    </row>
    <row r="710" spans="1:10" x14ac:dyDescent="0.2">
      <c r="A710" s="1">
        <v>44317</v>
      </c>
      <c r="B710">
        <v>1306.03</v>
      </c>
      <c r="C710">
        <v>404085.33</v>
      </c>
      <c r="D710">
        <v>405391.35999999999</v>
      </c>
      <c r="E710">
        <v>405391.496594642</v>
      </c>
      <c r="F710">
        <v>50</v>
      </c>
      <c r="G710">
        <v>49975.675937309003</v>
      </c>
      <c r="H710">
        <v>8.1117761589293398</v>
      </c>
      <c r="I710">
        <v>0</v>
      </c>
      <c r="J710">
        <v>0</v>
      </c>
    </row>
    <row r="711" spans="1:10" x14ac:dyDescent="0.2">
      <c r="A711" s="1">
        <v>44348</v>
      </c>
      <c r="B711">
        <v>-8967.3700000000008</v>
      </c>
      <c r="C711">
        <v>511600</v>
      </c>
      <c r="D711">
        <v>502632.63</v>
      </c>
      <c r="E711">
        <v>502632.70122040203</v>
      </c>
      <c r="F711">
        <v>50</v>
      </c>
      <c r="G711">
        <v>50137.589162327997</v>
      </c>
      <c r="H711">
        <v>10.025067212407199</v>
      </c>
      <c r="I711">
        <v>0</v>
      </c>
      <c r="J711">
        <v>0</v>
      </c>
    </row>
    <row r="712" spans="1:10" x14ac:dyDescent="0.2">
      <c r="A712" s="1">
        <v>44378</v>
      </c>
      <c r="B712">
        <v>1412.04</v>
      </c>
      <c r="C712">
        <v>538834.89</v>
      </c>
      <c r="D712">
        <v>540246.93000000005</v>
      </c>
      <c r="E712">
        <v>540246.93662665004</v>
      </c>
      <c r="F712">
        <v>50</v>
      </c>
      <c r="G712">
        <v>47847.781406273003</v>
      </c>
      <c r="H712">
        <v>11.2909506093802</v>
      </c>
      <c r="I712">
        <v>0</v>
      </c>
      <c r="J712">
        <v>0</v>
      </c>
    </row>
    <row r="713" spans="1:10" x14ac:dyDescent="0.2">
      <c r="A713" s="1">
        <v>44409</v>
      </c>
      <c r="B713">
        <v>1239.7</v>
      </c>
      <c r="C713">
        <v>577256.94999999995</v>
      </c>
      <c r="D713">
        <v>578496.65</v>
      </c>
      <c r="E713">
        <v>578496.79020885006</v>
      </c>
      <c r="F713">
        <v>50</v>
      </c>
      <c r="G713">
        <v>41827.211571182001</v>
      </c>
      <c r="H713">
        <v>13.8306324633751</v>
      </c>
      <c r="I713">
        <v>0</v>
      </c>
      <c r="J713">
        <v>0</v>
      </c>
    </row>
    <row r="714" spans="1:10" x14ac:dyDescent="0.2">
      <c r="A714" s="1">
        <v>44440</v>
      </c>
      <c r="B714">
        <v>1187.8</v>
      </c>
      <c r="C714">
        <v>260614.45</v>
      </c>
      <c r="D714">
        <v>261802.25</v>
      </c>
      <c r="E714">
        <v>261802.350620329</v>
      </c>
      <c r="F714">
        <v>50</v>
      </c>
      <c r="G714">
        <v>9397.8141501110003</v>
      </c>
      <c r="H714">
        <v>27.8577918693185</v>
      </c>
      <c r="I714">
        <v>0</v>
      </c>
      <c r="J714">
        <v>0</v>
      </c>
    </row>
    <row r="715" spans="1:10" x14ac:dyDescent="0.2">
      <c r="A715" s="1">
        <v>44470</v>
      </c>
      <c r="B715">
        <v>1828.39</v>
      </c>
      <c r="C715">
        <v>713784.46</v>
      </c>
      <c r="D715">
        <v>715612.85</v>
      </c>
      <c r="E715">
        <v>715612.84781211102</v>
      </c>
      <c r="F715">
        <v>50</v>
      </c>
      <c r="G715">
        <v>20762.762078118001</v>
      </c>
      <c r="H715">
        <v>34.466168090723301</v>
      </c>
      <c r="I715">
        <v>0</v>
      </c>
      <c r="J715">
        <v>0</v>
      </c>
    </row>
    <row r="716" spans="1:10" x14ac:dyDescent="0.2">
      <c r="A716" s="1">
        <v>44501</v>
      </c>
      <c r="B716">
        <v>1873.74</v>
      </c>
      <c r="C716">
        <v>700464.95</v>
      </c>
      <c r="D716">
        <v>702338.69</v>
      </c>
      <c r="E716">
        <v>702338.86900124</v>
      </c>
      <c r="F716">
        <v>50</v>
      </c>
      <c r="G716">
        <v>41913.006571821003</v>
      </c>
      <c r="H716">
        <v>16.757062459781501</v>
      </c>
      <c r="I716">
        <v>0</v>
      </c>
      <c r="J716">
        <v>0</v>
      </c>
    </row>
    <row r="717" spans="1:10" x14ac:dyDescent="0.2">
      <c r="A717" s="1">
        <v>44531</v>
      </c>
      <c r="B717">
        <v>1343.3</v>
      </c>
      <c r="C717">
        <v>576511.64</v>
      </c>
      <c r="D717">
        <v>577854.93999999994</v>
      </c>
      <c r="E717">
        <v>577854.84204746201</v>
      </c>
      <c r="F717">
        <v>50</v>
      </c>
      <c r="G717">
        <v>43575.937193577003</v>
      </c>
      <c r="H717">
        <v>13.260870087095601</v>
      </c>
      <c r="I717">
        <v>0</v>
      </c>
      <c r="J717">
        <v>0</v>
      </c>
    </row>
    <row r="718" spans="1:10" x14ac:dyDescent="0.2">
      <c r="A718" s="1">
        <v>44562</v>
      </c>
      <c r="B718">
        <v>1171.1300000000001</v>
      </c>
      <c r="C718">
        <v>608582.51</v>
      </c>
      <c r="D718">
        <v>609753.64</v>
      </c>
      <c r="E718">
        <v>609752.63287537405</v>
      </c>
      <c r="F718">
        <v>50</v>
      </c>
      <c r="G718">
        <v>41041.171265231998</v>
      </c>
      <c r="H718">
        <v>14.8570962786319</v>
      </c>
      <c r="I718">
        <v>0</v>
      </c>
      <c r="J718">
        <v>0</v>
      </c>
    </row>
    <row r="719" spans="1:10" x14ac:dyDescent="0.2">
      <c r="A719" s="1">
        <v>44593</v>
      </c>
      <c r="B719">
        <v>1629.86</v>
      </c>
      <c r="C719">
        <v>583425.79</v>
      </c>
      <c r="D719">
        <v>585055.65</v>
      </c>
      <c r="E719">
        <v>585055.61342387204</v>
      </c>
      <c r="F719">
        <v>50</v>
      </c>
      <c r="G719">
        <v>35218.345042054003</v>
      </c>
      <c r="H719">
        <v>16.612240374306602</v>
      </c>
      <c r="I719">
        <v>0</v>
      </c>
      <c r="J719">
        <v>0</v>
      </c>
    </row>
    <row r="720" spans="1:10" x14ac:dyDescent="0.2">
      <c r="A720" s="1">
        <v>44621</v>
      </c>
      <c r="B720">
        <v>2136.1799999999998</v>
      </c>
      <c r="C720">
        <v>915953.39</v>
      </c>
      <c r="D720">
        <v>918089.57</v>
      </c>
      <c r="E720">
        <v>918089.605986143</v>
      </c>
      <c r="F720">
        <v>50</v>
      </c>
      <c r="G720">
        <v>33098.367555397002</v>
      </c>
      <c r="H720">
        <v>27.738214111301001</v>
      </c>
      <c r="I720">
        <v>0</v>
      </c>
      <c r="J720">
        <v>0</v>
      </c>
    </row>
    <row r="721" spans="1:10" x14ac:dyDescent="0.2">
      <c r="A721" s="1">
        <v>44652</v>
      </c>
      <c r="B721">
        <v>2050.62</v>
      </c>
      <c r="C721">
        <v>736291.57</v>
      </c>
      <c r="D721">
        <v>738342.19</v>
      </c>
      <c r="E721">
        <v>738341.07169025799</v>
      </c>
      <c r="F721">
        <v>50</v>
      </c>
      <c r="G721">
        <v>30576.127989012999</v>
      </c>
      <c r="H721">
        <v>24.1476315102935</v>
      </c>
      <c r="I721">
        <v>0</v>
      </c>
      <c r="J721">
        <v>0</v>
      </c>
    </row>
    <row r="722" spans="1:10" x14ac:dyDescent="0.2">
      <c r="A722" s="1">
        <v>44682</v>
      </c>
      <c r="B722">
        <v>1941.36</v>
      </c>
      <c r="C722">
        <v>724951.4</v>
      </c>
      <c r="D722">
        <v>726892.76</v>
      </c>
      <c r="E722">
        <v>726892.76499512396</v>
      </c>
      <c r="F722">
        <v>50</v>
      </c>
      <c r="G722">
        <v>37626.156665891001</v>
      </c>
      <c r="H722">
        <v>19.318815138354701</v>
      </c>
      <c r="I722">
        <v>0</v>
      </c>
      <c r="J722">
        <v>0</v>
      </c>
    </row>
    <row r="723" spans="1:10" x14ac:dyDescent="0.2">
      <c r="A723" s="1">
        <v>44713</v>
      </c>
      <c r="B723">
        <v>2230.67</v>
      </c>
      <c r="C723">
        <v>703336.68</v>
      </c>
      <c r="D723">
        <v>705567.35</v>
      </c>
      <c r="E723">
        <v>705567.38928167301</v>
      </c>
      <c r="F723">
        <v>50</v>
      </c>
      <c r="G723">
        <v>57722.999022278003</v>
      </c>
      <c r="H723">
        <v>12.2233321420004</v>
      </c>
      <c r="I723">
        <v>0</v>
      </c>
      <c r="J723">
        <v>0</v>
      </c>
    </row>
    <row r="724" spans="1:10" x14ac:dyDescent="0.2">
      <c r="A724" s="1">
        <v>44743</v>
      </c>
      <c r="B724">
        <v>1840.45</v>
      </c>
      <c r="C724">
        <v>621507.28</v>
      </c>
      <c r="D724">
        <v>623347.73</v>
      </c>
      <c r="E724">
        <v>623347.73583152005</v>
      </c>
      <c r="F724">
        <v>50</v>
      </c>
      <c r="G724">
        <v>63069.896957375997</v>
      </c>
      <c r="H724">
        <v>9.8834430671861</v>
      </c>
      <c r="I724">
        <v>0</v>
      </c>
      <c r="J724">
        <v>0</v>
      </c>
    </row>
    <row r="725" spans="1:10" x14ac:dyDescent="0.2">
      <c r="A725" s="1">
        <v>44774</v>
      </c>
      <c r="B725">
        <v>2001.87</v>
      </c>
      <c r="C725">
        <v>493784.54</v>
      </c>
      <c r="D725">
        <v>495786.41</v>
      </c>
      <c r="E725">
        <v>495786.44100877602</v>
      </c>
      <c r="F725">
        <v>50</v>
      </c>
      <c r="G725">
        <v>47455.686044986003</v>
      </c>
      <c r="H725">
        <v>10.447355887738899</v>
      </c>
      <c r="I725">
        <v>0</v>
      </c>
      <c r="J725">
        <v>0</v>
      </c>
    </row>
    <row r="726" spans="1:10" x14ac:dyDescent="0.2">
      <c r="A726" s="1">
        <v>44805</v>
      </c>
      <c r="B726">
        <v>1648.03</v>
      </c>
      <c r="C726">
        <v>459277.37</v>
      </c>
      <c r="D726">
        <v>460925.4</v>
      </c>
      <c r="E726">
        <v>460925.42745811702</v>
      </c>
      <c r="F726">
        <v>50</v>
      </c>
      <c r="G726">
        <v>49206.878848628003</v>
      </c>
      <c r="H726">
        <v>9.3670933463598107</v>
      </c>
      <c r="I726">
        <v>0</v>
      </c>
      <c r="J726">
        <v>0</v>
      </c>
    </row>
    <row r="727" spans="1:10" x14ac:dyDescent="0.2">
      <c r="A727" s="1">
        <v>44835</v>
      </c>
      <c r="B727">
        <v>1424.44</v>
      </c>
      <c r="C727">
        <v>364236.35</v>
      </c>
      <c r="D727">
        <v>365660.79</v>
      </c>
      <c r="E727">
        <v>365660.82822454302</v>
      </c>
      <c r="F727">
        <v>50</v>
      </c>
      <c r="G727">
        <v>53937.657209017001</v>
      </c>
      <c r="H727">
        <v>6.7793235217382302</v>
      </c>
      <c r="I727">
        <v>0</v>
      </c>
      <c r="J727">
        <v>0</v>
      </c>
    </row>
    <row r="728" spans="1:10" x14ac:dyDescent="0.2">
      <c r="A728" s="1">
        <v>44866</v>
      </c>
      <c r="B728">
        <v>1333.43</v>
      </c>
      <c r="C728">
        <v>333743.90999999997</v>
      </c>
      <c r="D728">
        <v>335077.34000000003</v>
      </c>
      <c r="E728">
        <v>335077.29884556902</v>
      </c>
      <c r="F728">
        <v>50</v>
      </c>
      <c r="G728">
        <v>45542.116652358003</v>
      </c>
      <c r="H728">
        <v>7.3575258129382499</v>
      </c>
      <c r="I728">
        <v>0</v>
      </c>
      <c r="J728">
        <v>0</v>
      </c>
    </row>
    <row r="729" spans="1:10" x14ac:dyDescent="0.2">
      <c r="A729" s="1">
        <v>44896</v>
      </c>
      <c r="B729">
        <v>1195.74</v>
      </c>
      <c r="C729">
        <v>226662.15</v>
      </c>
      <c r="D729">
        <v>227857.89</v>
      </c>
      <c r="E729">
        <v>227857.88273616601</v>
      </c>
      <c r="F729">
        <v>50</v>
      </c>
      <c r="G729">
        <v>43930.60050013</v>
      </c>
      <c r="H729">
        <v>5.1867691345464602</v>
      </c>
      <c r="I729">
        <v>0</v>
      </c>
      <c r="J729">
        <v>0</v>
      </c>
    </row>
    <row r="730" spans="1:10" x14ac:dyDescent="0.2">
      <c r="A730" s="1">
        <v>44927</v>
      </c>
      <c r="B730">
        <v>1421.79</v>
      </c>
      <c r="C730">
        <v>265200.21999999997</v>
      </c>
      <c r="D730">
        <v>266622.01</v>
      </c>
      <c r="E730">
        <v>266621.99874135002</v>
      </c>
      <c r="F730">
        <v>50</v>
      </c>
      <c r="G730">
        <v>39146.222170524998</v>
      </c>
      <c r="H730">
        <v>6.8109253960680203</v>
      </c>
      <c r="I730">
        <v>0</v>
      </c>
      <c r="J730">
        <v>0</v>
      </c>
    </row>
    <row r="731" spans="1:10" x14ac:dyDescent="0.2">
      <c r="A731" s="1"/>
    </row>
    <row r="732" spans="1:10" x14ac:dyDescent="0.2">
      <c r="A732" s="1"/>
      <c r="D732" s="27">
        <f>SUM(D502:D731)</f>
        <v>289781127.54999983</v>
      </c>
      <c r="G732" s="60">
        <f>SUM(G502:G731)</f>
        <v>78452215.457299605</v>
      </c>
    </row>
    <row r="733" spans="1:10" x14ac:dyDescent="0.2">
      <c r="D733" s="27">
        <f>+Z503+Z504+Z505+Z506+Z507+Z508+Z509+Z510+Z511+Z512+Z513+Z514+Z515+Z516+Z517+Z518+Z519+Z520+Z521+Z522</f>
        <v>289781127.54999995</v>
      </c>
      <c r="G733" s="60">
        <f>Z527+Z528+Z529+Z530+Z531+Z532+Z533+Z534+Z535+Z536+Z537+Z538+Z539+Z540+Z541+Z542+Z543+Z544+Z545+Z546</f>
        <v>78452215.45729962</v>
      </c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29" baseType="lpstr">
      <vt:lpstr>Historical Cash Receipts Table</vt:lpstr>
      <vt:lpstr>Historical Oil Production</vt:lpstr>
      <vt:lpstr>Historical Gas Production</vt:lpstr>
      <vt:lpstr>Royalty Table</vt:lpstr>
      <vt:lpstr>Oil Volume Table</vt:lpstr>
      <vt:lpstr>Gas Volume Table</vt:lpstr>
      <vt:lpstr>Lease Sale Table</vt:lpstr>
      <vt:lpstr>Leased Acres Table</vt:lpstr>
      <vt:lpstr>Productive Acres Table </vt:lpstr>
      <vt:lpstr>Lease Sale Table 2</vt:lpstr>
      <vt:lpstr>Disposition Month</vt:lpstr>
      <vt:lpstr>Historical Cash Receipts Chart </vt:lpstr>
      <vt:lpstr>Historical Oil Prod Chart</vt:lpstr>
      <vt:lpstr>Historical Gas Prod Chart </vt:lpstr>
      <vt:lpstr>Royalty Chart</vt:lpstr>
      <vt:lpstr>Oil Royalty Chart</vt:lpstr>
      <vt:lpstr>Oil Volume Chart</vt:lpstr>
      <vt:lpstr>Gas Royalty Chart</vt:lpstr>
      <vt:lpstr>Gas Volume Chart</vt:lpstr>
      <vt:lpstr>Price Per Acre Chart</vt:lpstr>
      <vt:lpstr>Leased Acres Chart</vt:lpstr>
      <vt:lpstr>Productive Acres Chart</vt:lpstr>
      <vt:lpstr>'Disposition Month'!Print_Area</vt:lpstr>
      <vt:lpstr>'Historical Cash Receipts Table'!Print_Area</vt:lpstr>
      <vt:lpstr>'Historical Oil Production'!Print_Area</vt:lpstr>
      <vt:lpstr>'Lease Sale Table'!Print_Area</vt:lpstr>
      <vt:lpstr>'Lease Sale Table 2'!Print_Area</vt:lpstr>
      <vt:lpstr>'Leased Acres Table'!Print_Area</vt:lpstr>
      <vt:lpstr>'Royalty Table'!Print_Area</vt:lpstr>
    </vt:vector>
  </TitlesOfParts>
  <Company>LDNR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Ladnr</dc:creator>
  <cp:lastModifiedBy>Rachel Newman</cp:lastModifiedBy>
  <cp:lastPrinted>2023-05-09T19:36:22Z</cp:lastPrinted>
  <dcterms:created xsi:type="dcterms:W3CDTF">2005-12-05T21:32:12Z</dcterms:created>
  <dcterms:modified xsi:type="dcterms:W3CDTF">2023-05-09T21:14:34Z</dcterms:modified>
</cp:coreProperties>
</file>